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ran Travel Volume" sheetId="1" r:id="rId4"/>
    <sheet state="visible" name="Seeding other countries" sheetId="2" r:id="rId5"/>
    <sheet state="visible" name="Fatality in Iran vs China" sheetId="3" r:id="rId6"/>
    <sheet state="visible" name="Summary of results for outbreak" sheetId="4" r:id="rId7"/>
    <sheet state="visible" name="Fraser et al method" sheetId="5" r:id="rId8"/>
    <sheet state="visible" name="Binomial Method" sheetId="6" r:id="rId9"/>
    <sheet state="visible" name="Metadata GISAID sequences" sheetId="7" r:id="rId10"/>
    <sheet state="visible" name="Timeline of events in Iran" sheetId="8" r:id="rId11"/>
    <sheet state="visible" name="Provinces in Iran" sheetId="9" r:id="rId12"/>
    <sheet state="visible" name="Iran data" sheetId="10" r:id="rId13"/>
    <sheet state="visible" name="Germany data" sheetId="11" r:id="rId14"/>
    <sheet state="visible" name="Italy data" sheetId="12" r:id="rId15"/>
    <sheet state="visible" name="Spain data" sheetId="13" r:id="rId16"/>
    <sheet state="visible" name="USA  data" sheetId="14" r:id="rId17"/>
    <sheet state="visible" name="UK data" sheetId="15" r:id="rId18"/>
    <sheet state="visible" name="France data" sheetId="16" r:id="rId19"/>
  </sheets>
  <definedNames/>
  <calcPr/>
</workbook>
</file>

<file path=xl/sharedStrings.xml><?xml version="1.0" encoding="utf-8"?>
<sst xmlns="http://schemas.openxmlformats.org/spreadsheetml/2006/main" count="1154" uniqueCount="554">
  <si>
    <t>Date</t>
  </si>
  <si>
    <t>Approximate number of passengers/week - based on number of flights and aircraft capacity</t>
  </si>
  <si>
    <t>23 Esfand</t>
  </si>
  <si>
    <t>Cases</t>
  </si>
  <si>
    <t>total case 11364</t>
  </si>
  <si>
    <t>Deaths</t>
  </si>
  <si>
    <t>Others</t>
  </si>
  <si>
    <t>Description</t>
  </si>
  <si>
    <t>Source</t>
  </si>
  <si>
    <t>age</t>
  </si>
  <si>
    <t>City / Province</t>
  </si>
  <si>
    <t xml:space="preserve">M cases </t>
  </si>
  <si>
    <t xml:space="preserve">Flight schedule prior to suspension from Flightradar24. The estimate number of passengers is based on the usual aircraft used and the seating capacity of the planes. Flight numbers provided are unique and could be googled for more information. There are many sources that the schedule could be found from using the information provided here. </t>
  </si>
  <si>
    <t>F cases</t>
  </si>
  <si>
    <t>total cases</t>
  </si>
  <si>
    <t>M deaths</t>
  </si>
  <si>
    <t>Oman</t>
  </si>
  <si>
    <t>F deaths</t>
  </si>
  <si>
    <t>total deaths</t>
  </si>
  <si>
    <t>Av. Death</t>
  </si>
  <si>
    <t>Origin</t>
  </si>
  <si>
    <t>Iran nCFR</t>
  </si>
  <si>
    <t>China nCFR</t>
  </si>
  <si>
    <t>Tehran</t>
  </si>
  <si>
    <t>Isfahan</t>
  </si>
  <si>
    <t>Shiraz</t>
  </si>
  <si>
    <t>Mashhad</t>
  </si>
  <si>
    <t>Total</t>
  </si>
  <si>
    <t>Weekly passengers</t>
  </si>
  <si>
    <t>0-14 years: 24.23% (male 10,291,493 /female 9,823,838)</t>
  </si>
  <si>
    <t>Age distribution of infected individuals in the care of hosipitals under the superviosn of Tehran University of Health Sciences</t>
  </si>
  <si>
    <t>total deaths 514</t>
  </si>
  <si>
    <t>&gt;80</t>
  </si>
  <si>
    <t>Oman Air</t>
  </si>
  <si>
    <t>WY432/Emr 175 - Daily</t>
  </si>
  <si>
    <t>NA</t>
  </si>
  <si>
    <t>Salam Air</t>
  </si>
  <si>
    <t>OV545/A320N - Daily</t>
  </si>
  <si>
    <t>OV556/A320N - Daily</t>
  </si>
  <si>
    <t>Aircraft app seating capacity*</t>
  </si>
  <si>
    <t>15-24 years: 14.05% (male 5,973,320 /female 5,689,501)</t>
  </si>
  <si>
    <t>Age</t>
  </si>
  <si>
    <t>28 infected patients in China from Iran</t>
  </si>
  <si>
    <t>Iran Int</t>
  </si>
  <si>
    <t>China</t>
  </si>
  <si>
    <t>Number</t>
  </si>
  <si>
    <t>Percentage</t>
  </si>
  <si>
    <t>70-79</t>
  </si>
  <si>
    <t>25-54 years: 48.86% (male 20,698,748 /female 19,863,223)</t>
  </si>
  <si>
    <t>&lt;9</t>
  </si>
  <si>
    <t>60-69</t>
  </si>
  <si>
    <t>Province Population</t>
  </si>
  <si>
    <t>55-64 years: 7.39% (male 3,022,134 /female 3,113,443)</t>
  </si>
  <si>
    <t>First case in New york from Iran</t>
  </si>
  <si>
    <t>New york</t>
  </si>
  <si>
    <t>3 new cases in Canada from Iran</t>
  </si>
  <si>
    <t>Canada</t>
  </si>
  <si>
    <t>50-59</t>
  </si>
  <si>
    <t>Qatar</t>
  </si>
  <si>
    <t>28/02/2020</t>
  </si>
  <si>
    <t>Model</t>
  </si>
  <si>
    <t>65 years and over: 5.48% (male 2,111,390 /female 2,437,655) (2018 est.)</t>
  </si>
  <si>
    <t>20-29</t>
  </si>
  <si>
    <t>Capacity</t>
  </si>
  <si>
    <t>97 cases in 11 different countries have all been to Iran</t>
  </si>
  <si>
    <t>Iran Int - WHO</t>
  </si>
  <si>
    <t>40-49</t>
  </si>
  <si>
    <t>Source: CIA World Factbook</t>
  </si>
  <si>
    <t>source: National census 2016 https://www.amar.org.ir/portals/0/census/1395/results/Census95_Khanevar_Jameiyat.xlsx</t>
  </si>
  <si>
    <t>First case in New Zealand and Belarus from Iran</t>
  </si>
  <si>
    <t>Belarus - New Zealand</t>
  </si>
  <si>
    <t>A320/A321</t>
  </si>
  <si>
    <t>Alborz</t>
  </si>
  <si>
    <t>27/02/2020</t>
  </si>
  <si>
    <t>First case in Azarbaigan</t>
  </si>
  <si>
    <t>Azarbaigan</t>
  </si>
  <si>
    <t>25/02/2020</t>
  </si>
  <si>
    <t>3 new cases in Kuwait from Iran</t>
  </si>
  <si>
    <t>30-39</t>
  </si>
  <si>
    <t>Kuwait</t>
  </si>
  <si>
    <t>17 new cases in Bahrain from Iran</t>
  </si>
  <si>
    <t>BBC Persian</t>
  </si>
  <si>
    <t>Bahrain</t>
  </si>
  <si>
    <t>B737-800</t>
  </si>
  <si>
    <t>Ardebil</t>
  </si>
  <si>
    <t>24/02/2020</t>
  </si>
  <si>
    <t>Qatar Airways</t>
  </si>
  <si>
    <t>first case in Iraq from Iran</t>
  </si>
  <si>
    <t>Iraq</t>
  </si>
  <si>
    <t>QR491/A350 - 9 - Daily</t>
  </si>
  <si>
    <t>QR471/A330 - Once a week</t>
  </si>
  <si>
    <t>QR477/A320 - Daily</t>
  </si>
  <si>
    <t>QR493/A320 - Daily</t>
  </si>
  <si>
    <t>Source for Qatar: Qatarairways.com</t>
  </si>
  <si>
    <t>B777 - 300</t>
  </si>
  <si>
    <t>new cases in Oman from Iran</t>
  </si>
  <si>
    <t>Bushehr</t>
  </si>
  <si>
    <t>Age distribution in Iran</t>
  </si>
  <si>
    <t>2 new cases in Oman from Iran</t>
  </si>
  <si>
    <t>10 to 19</t>
  </si>
  <si>
    <t>QR483/A350 -9 - Daily</t>
  </si>
  <si>
    <t>23/02/2020</t>
  </si>
  <si>
    <t>three suspected cases in Afghanistan from Iran</t>
  </si>
  <si>
    <t>Afghanistan</t>
  </si>
  <si>
    <t>Emr 175</t>
  </si>
  <si>
    <t>Charmahal and Bakhtiari</t>
  </si>
  <si>
    <t>22/02/2020</t>
  </si>
  <si>
    <t>two new cases in UAE from Iran</t>
  </si>
  <si>
    <t>UAE</t>
  </si>
  <si>
    <t>QR499A350 -1 - Daily</t>
  </si>
  <si>
    <t>21/02/2020</t>
  </si>
  <si>
    <t>first case in Lebonan from Iran</t>
  </si>
  <si>
    <t>Lebanon</t>
  </si>
  <si>
    <t>A350-900</t>
  </si>
  <si>
    <t>East Azarbaijan</t>
  </si>
  <si>
    <t>Iran Air</t>
  </si>
  <si>
    <t>new case in Canada from Iran</t>
  </si>
  <si>
    <t>Canadian Gov - Iran Int</t>
  </si>
  <si>
    <t>IR683/ A320 - Twice a week</t>
  </si>
  <si>
    <t>A350-1000</t>
  </si>
  <si>
    <t>Fars</t>
  </si>
  <si>
    <t>numeber</t>
  </si>
  <si>
    <t>percentage</t>
  </si>
  <si>
    <t>A310</t>
  </si>
  <si>
    <t>Gilan</t>
  </si>
  <si>
    <t>A319</t>
  </si>
  <si>
    <t>Golestan</t>
  </si>
  <si>
    <t>A340</t>
  </si>
  <si>
    <t>Hamedan</t>
  </si>
  <si>
    <t>Emirates</t>
  </si>
  <si>
    <t>EK972/B777 300 - Daily</t>
  </si>
  <si>
    <t>Tehran Uni Hos.nCFR</t>
  </si>
  <si>
    <t>Source for emirates: emirates.com</t>
  </si>
  <si>
    <t>A300</t>
  </si>
  <si>
    <t>.10-19</t>
  </si>
  <si>
    <t>Hormozgan</t>
  </si>
  <si>
    <t>&gt;=80</t>
  </si>
  <si>
    <t>EK980/B777 300 - Daily</t>
  </si>
  <si>
    <t>* Seating capacity varies between airlines and these are approximate values with a max 10% tolerance</t>
  </si>
  <si>
    <t>Illam</t>
  </si>
  <si>
    <t>Mahan Air</t>
  </si>
  <si>
    <t>W561/A340 - Daily</t>
  </si>
  <si>
    <t>total</t>
  </si>
  <si>
    <t>W563/A310 - Daily</t>
  </si>
  <si>
    <t>Kerman</t>
  </si>
  <si>
    <t>W565/A310 - Daily</t>
  </si>
  <si>
    <t>Colour Code</t>
  </si>
  <si>
    <t>Kermanshah</t>
  </si>
  <si>
    <t>IR658/A321 - Daily</t>
  </si>
  <si>
    <t>Titles and notable cells</t>
  </si>
  <si>
    <t>Total Cases</t>
  </si>
  <si>
    <t>Khorasan razavi</t>
  </si>
  <si>
    <t>Qeshm Air</t>
  </si>
  <si>
    <t>QB2202/A319 - 6 times a week</t>
  </si>
  <si>
    <t xml:space="preserve">Numbers or values that are being ignored due to inconsistency </t>
  </si>
  <si>
    <t>Khuzestan</t>
  </si>
  <si>
    <t>Total death</t>
  </si>
  <si>
    <t>Flydubai</t>
  </si>
  <si>
    <t>FZ272/B737-800 - 3 times a week</t>
  </si>
  <si>
    <t>FZ254/B737-800 - 5 times a week</t>
  </si>
  <si>
    <t>source for flydubai: https://www.flydubai.com/en/</t>
  </si>
  <si>
    <t>Age distribution of deaths of infected individuals in the care of hosipitals under the superviosn of Tehran University of Health Sciences</t>
  </si>
  <si>
    <t>numbers or values that are not confirmed yet</t>
  </si>
  <si>
    <t>Kohgiluyeh and Boyer ahmad</t>
  </si>
  <si>
    <t xml:space="preserve">Parameters that could be changed </t>
  </si>
  <si>
    <t>Kurdistan</t>
  </si>
  <si>
    <t>Lorestan</t>
  </si>
  <si>
    <t>Markazi</t>
  </si>
  <si>
    <t>Kuwait Airways</t>
  </si>
  <si>
    <t xml:space="preserve">KU516/A320 - roughly 4 times a week </t>
  </si>
  <si>
    <t>KU512/A320 - 3 times a week</t>
  </si>
  <si>
    <t>Source for Kuwait airlines: http://www.kuwaitairways.com/en</t>
  </si>
  <si>
    <t>Mazandaran</t>
  </si>
  <si>
    <t>IR601/A321 - once a week</t>
  </si>
  <si>
    <t>IR667/A319 - twice a week</t>
  </si>
  <si>
    <t>IR665/A320 - 3 times a week</t>
  </si>
  <si>
    <t>IR669/A321 - 4 times a week</t>
  </si>
  <si>
    <t>from https://en.wikipedia.org/wiki/Demographics_of_Iran</t>
  </si>
  <si>
    <t>North Khorasan</t>
  </si>
  <si>
    <t>2011 census</t>
  </si>
  <si>
    <t>Ata Air</t>
  </si>
  <si>
    <t>I36605/A320 - 3 times a week</t>
  </si>
  <si>
    <t>Source for data</t>
  </si>
  <si>
    <t>http://nihr.tums.ac.ir/UpFiles/Documents/0c40382a-825b-43ea-88f2-80546586f658.pdf</t>
  </si>
  <si>
    <t>Qazvin</t>
  </si>
  <si>
    <t>Jazeera Air</t>
  </si>
  <si>
    <t>J9152/A320 - Daily</t>
  </si>
  <si>
    <t>No direct flight between Bahrain and any city in Iran - Infected patients must have flown with other airlines</t>
  </si>
  <si>
    <t>Qom</t>
  </si>
  <si>
    <t>WHO Disease and Fatality Chart - % Death by Age Group</t>
  </si>
  <si>
    <t>Semnan</t>
  </si>
  <si>
    <t>Sistan and Baloochestan</t>
  </si>
  <si>
    <t>South Khorasan</t>
  </si>
  <si>
    <t>Overall Fatality</t>
  </si>
  <si>
    <t>Male</t>
  </si>
  <si>
    <t xml:space="preserve">Female </t>
  </si>
  <si>
    <t>West Azarbaijan</t>
  </si>
  <si>
    <t>Iraqi Airways</t>
  </si>
  <si>
    <t>IA112/B737-800 Daily</t>
  </si>
  <si>
    <t>IA118/B737-800 twice a day</t>
  </si>
  <si>
    <t>Yazd</t>
  </si>
  <si>
    <t>IA114/B737-800 once a week</t>
  </si>
  <si>
    <t>Zanjan</t>
  </si>
  <si>
    <t>Highlighted population</t>
  </si>
  <si>
    <t>IA188/B737-800 once a week</t>
  </si>
  <si>
    <t>IR5323/A300 - Daily</t>
  </si>
  <si>
    <t>IR5331/A300 3 times a week</t>
  </si>
  <si>
    <t>IR5301/A300 roughly 3 times a week</t>
  </si>
  <si>
    <t>QB2217/A320 Daily</t>
  </si>
  <si>
    <t>QB2297/A320 3 times a week</t>
  </si>
  <si>
    <t>QB2205/A320 - 3 times a week</t>
  </si>
  <si>
    <t>QB2289/A320 Once a week</t>
  </si>
  <si>
    <t>QB2299/A319 - Daily</t>
  </si>
  <si>
    <t>Caspian Air</t>
  </si>
  <si>
    <t>IV7912 &amp; IV7914/MD83 - Daily</t>
  </si>
  <si>
    <t>IV7928/MD83 3 times a week</t>
  </si>
  <si>
    <t>IV7906/MD83 3 times a week</t>
  </si>
  <si>
    <t>IV7926/MD83 4 times a week</t>
  </si>
  <si>
    <t>W55062/A310 - 4 times a week</t>
  </si>
  <si>
    <t>Outbreak Size (well-mixed population)</t>
  </si>
  <si>
    <t>W55060/A310 4 times a week</t>
  </si>
  <si>
    <t>Country</t>
  </si>
  <si>
    <t>W55058/A310 4 times a week</t>
  </si>
  <si>
    <t>Rate of infection min</t>
  </si>
  <si>
    <t>Fraser Method Estimate min</t>
  </si>
  <si>
    <t>Rate of infection max</t>
  </si>
  <si>
    <t>Fraser Method Estimate max</t>
  </si>
  <si>
    <t>Median rate of infection Fraser</t>
  </si>
  <si>
    <t>Median outbreak size Fraser</t>
  </si>
  <si>
    <t xml:space="preserve">Binomial P </t>
  </si>
  <si>
    <t>Binomial Method Min</t>
  </si>
  <si>
    <t>Binomial Method Max</t>
  </si>
  <si>
    <t>Median outbreak size Binomial</t>
  </si>
  <si>
    <t>IR661/A300 3 times a week</t>
  </si>
  <si>
    <t>IR663/A300 once a week</t>
  </si>
  <si>
    <t>W577/A340 Daily</t>
  </si>
  <si>
    <t>W579/A340 5 times a week</t>
  </si>
  <si>
    <t>W581/ A340/ 3 times a week</t>
  </si>
  <si>
    <t>W587/A340 4 times a week</t>
  </si>
  <si>
    <t>China Southern</t>
  </si>
  <si>
    <t>CZ6026/B737 5 times a week</t>
  </si>
  <si>
    <t>Outbreak Size From Air Passengers</t>
  </si>
  <si>
    <t>Total number of passengers before flight suspension</t>
  </si>
  <si>
    <t>Bahrain App number of passengers</t>
  </si>
  <si>
    <t>Rate of infection in air passegers (Lamda) = exported cases / Person- time at risk</t>
  </si>
  <si>
    <t>Air Arabia</t>
  </si>
  <si>
    <t>G9202/A320- 5 times a week</t>
  </si>
  <si>
    <t>G9218/A320 5 times a week to Lar</t>
  </si>
  <si>
    <t>G9214/A320 5 times a week</t>
  </si>
  <si>
    <t>G9206/A320 5 times a week</t>
  </si>
  <si>
    <t>Outbreak Size (with spatial resolution)</t>
  </si>
  <si>
    <t>There are no direct flights between Iran and Bahrain but as BBC Persian reported on 25/02/2020, most of the cases were travelling with Air Arabia. The number of passengers for Bahrain has been derived based on the number of flights out of Sharjeh International airport into gulf countries. This is not at all close to the actual figure and should not be reported as credible in the paper</t>
  </si>
  <si>
    <t>Binomial P</t>
  </si>
  <si>
    <t>Number of passengers per week to countries included in the study</t>
  </si>
  <si>
    <t>Person-time at risk = outboundpassengers*(av. length of stay*visitors+outbreakduration*residents)</t>
  </si>
  <si>
    <t>Passenger/week</t>
  </si>
  <si>
    <t>Cases Reported</t>
  </si>
  <si>
    <t>Average length of stay (tourists)</t>
  </si>
  <si>
    <t>Proportion resident</t>
  </si>
  <si>
    <t>Final Numbers</t>
  </si>
  <si>
    <t>Oman,UAE,Kuwait and Lebanon</t>
  </si>
  <si>
    <t>7000 (5100-23000)</t>
  </si>
  <si>
    <t>50% Detection</t>
  </si>
  <si>
    <t>3200 (2100-6000)</t>
  </si>
  <si>
    <t>100% Detection</t>
  </si>
  <si>
    <t>Proportion visitor</t>
  </si>
  <si>
    <t>55600    (42800-65500)</t>
  </si>
  <si>
    <t>Reported date</t>
  </si>
  <si>
    <t>25000   (17500-36400)</t>
  </si>
  <si>
    <t xml:space="preserve">Binomial Method </t>
  </si>
  <si>
    <t>Iran population</t>
  </si>
  <si>
    <t>Weekly passengers - Full plane</t>
  </si>
  <si>
    <t>Probability of overseas detection</t>
  </si>
  <si>
    <t>Weekly passengers - realistic seating</t>
  </si>
  <si>
    <t>Reported cases</t>
  </si>
  <si>
    <t>Strain</t>
  </si>
  <si>
    <t>gisaid_epi_isl</t>
  </si>
  <si>
    <t>Collection Data</t>
  </si>
  <si>
    <t>Estimated cases</t>
  </si>
  <si>
    <t>Admin Division</t>
  </si>
  <si>
    <t>Location</t>
  </si>
  <si>
    <t>Originating Lab</t>
  </si>
  <si>
    <t>Submission Date</t>
  </si>
  <si>
    <t>Region</t>
  </si>
  <si>
    <t>Sex</t>
  </si>
  <si>
    <t>Author</t>
  </si>
  <si>
    <t>Submitting Lab</t>
  </si>
  <si>
    <t>Exposure History</t>
  </si>
  <si>
    <t>Canada/BC_40860/2020</t>
  </si>
  <si>
    <t>EPI_ISL_415583</t>
  </si>
  <si>
    <t>Outbreak size in late Feb - perfect det</t>
  </si>
  <si>
    <t>British Columbia</t>
  </si>
  <si>
    <t>BCCDC Public Health Laboratory</t>
  </si>
  <si>
    <t>18/03/2020</t>
  </si>
  <si>
    <t>North America</t>
  </si>
  <si>
    <t>Female</t>
  </si>
  <si>
    <t>Harrigan et al</t>
  </si>
  <si>
    <t>Travel to Iran</t>
  </si>
  <si>
    <t>Likely start of exposure</t>
  </si>
  <si>
    <t>Australia/NSW13/2020</t>
  </si>
  <si>
    <t>Detection Coefficient</t>
  </si>
  <si>
    <t>Aircraft Capacity Coefficient</t>
  </si>
  <si>
    <t>EPI_ISL_413599</t>
  </si>
  <si>
    <t>Australia</t>
  </si>
  <si>
    <t>New South Wales</t>
  </si>
  <si>
    <t>Sydney</t>
  </si>
  <si>
    <t>Centre for Infectious Diseases and Microbiology - Public Health</t>
  </si>
  <si>
    <t>Oceania</t>
  </si>
  <si>
    <t>Timms et al</t>
  </si>
  <si>
    <t>NSW Health Pathology - Institute of Clinical Pathology and Medical Research; Westmead Hospital; University of Sydney</t>
  </si>
  <si>
    <t>Australia/NSW05/2020</t>
  </si>
  <si>
    <t>EPI_ISL_412975</t>
  </si>
  <si>
    <t>Centre for Infectious Diseases and Microbiology Laboratory Services</t>
  </si>
  <si>
    <t>Eden et al</t>
  </si>
  <si>
    <t>Australia/NSW06/2020</t>
  </si>
  <si>
    <t>EPI_ISL_413213</t>
  </si>
  <si>
    <t>Australia/NSW11/2020</t>
  </si>
  <si>
    <t>EPI_ISL_413597</t>
  </si>
  <si>
    <t>Centre for Infectious Diseases and Microbiology- Public Health</t>
  </si>
  <si>
    <t>Lam et al</t>
  </si>
  <si>
    <t>Australia/NSW12/2020</t>
  </si>
  <si>
    <t>EPI_ISL_413598</t>
  </si>
  <si>
    <t>Gray et al</t>
  </si>
  <si>
    <t>Canada/BC_37_0-2/2020</t>
  </si>
  <si>
    <t>EPI_ISL_412965</t>
  </si>
  <si>
    <t>29/02/2020</t>
  </si>
  <si>
    <t>Canada/BC_69243/2020</t>
  </si>
  <si>
    <t>EPI_ISL_415577</t>
  </si>
  <si>
    <t>SOURCE: Wikipedia</t>
  </si>
  <si>
    <t xml:space="preserve">At least a total of 500,000 people are infected </t>
  </si>
  <si>
    <t>Iran Int/Radio Farda</t>
  </si>
  <si>
    <t>Iran</t>
  </si>
  <si>
    <t>Region 1</t>
  </si>
  <si>
    <t>Region 2</t>
  </si>
  <si>
    <t>Region 3</t>
  </si>
  <si>
    <t>Region 4</t>
  </si>
  <si>
    <t>Region 5</t>
  </si>
  <si>
    <t>Confirmed cases</t>
  </si>
  <si>
    <t>Teh</t>
  </si>
  <si>
    <t xml:space="preserve">Cumulative Isfahan School of Medicine </t>
  </si>
  <si>
    <t>Contact of case (Iran), no travel history</t>
  </si>
  <si>
    <t>Maz</t>
  </si>
  <si>
    <t>Alb</t>
  </si>
  <si>
    <t>Sem</t>
  </si>
  <si>
    <t>Gol</t>
  </si>
  <si>
    <t>Qaz</t>
  </si>
  <si>
    <t>Esf</t>
  </si>
  <si>
    <t>Frs</t>
  </si>
  <si>
    <t>Hor</t>
  </si>
  <si>
    <t>Koh</t>
  </si>
  <si>
    <t>Cha</t>
  </si>
  <si>
    <t>Bus</t>
  </si>
  <si>
    <t>Infected in Rasht</t>
  </si>
  <si>
    <t>Gil</t>
  </si>
  <si>
    <t>Rasht</t>
  </si>
  <si>
    <t>Ard</t>
  </si>
  <si>
    <t>Azs</t>
  </si>
  <si>
    <t>Azg</t>
  </si>
  <si>
    <t>Kur</t>
  </si>
  <si>
    <t>Canada/BC_25211/2020</t>
  </si>
  <si>
    <t>Zan</t>
  </si>
  <si>
    <t>EPI_ISL_415579</t>
  </si>
  <si>
    <t>Mar</t>
  </si>
  <si>
    <t>Ham</t>
  </si>
  <si>
    <t>Khz</t>
  </si>
  <si>
    <t>Krs</t>
  </si>
  <si>
    <t>Lor</t>
  </si>
  <si>
    <t>Ilm</t>
  </si>
  <si>
    <t>Khr</t>
  </si>
  <si>
    <t>Sis</t>
  </si>
  <si>
    <t>Yaz</t>
  </si>
  <si>
    <t>Khs</t>
  </si>
  <si>
    <t>Ker</t>
  </si>
  <si>
    <t>Khn</t>
  </si>
  <si>
    <t>New</t>
  </si>
  <si>
    <t>66 Teachers have passed away</t>
  </si>
  <si>
    <t>Canada/BC_66353/2020</t>
  </si>
  <si>
    <t>EPI_ISL_415587</t>
  </si>
  <si>
    <t>Daily Cases in Yazd</t>
  </si>
  <si>
    <t>Canada/BC_65034/2020</t>
  </si>
  <si>
    <t>EPI_ISL_415585</t>
  </si>
  <si>
    <t>Bus Drivers in Tehran</t>
  </si>
  <si>
    <t>Infected homeless people in shelters in Tehran</t>
  </si>
  <si>
    <t>Cumulative death</t>
  </si>
  <si>
    <t>Canada/BC_17397/2020</t>
  </si>
  <si>
    <t>30/03/2020</t>
  </si>
  <si>
    <t>EPI_ISL_415580</t>
  </si>
  <si>
    <t>3 out of 14 city council members infected in Golestan</t>
  </si>
  <si>
    <t>28/03/2020</t>
  </si>
  <si>
    <t>Cumulative death in Khorasan Prov</t>
  </si>
  <si>
    <t>Iran Int / Radio Farda</t>
  </si>
  <si>
    <t>Khorasan</t>
  </si>
  <si>
    <t>Canada/BC_13297/2020</t>
  </si>
  <si>
    <t>EPI_ISL_415578</t>
  </si>
  <si>
    <t>Hospital staff cumulative infection in Ilam, Golestan,Qazvin and Shiraz</t>
  </si>
  <si>
    <t>Canada/BC_02421/2020</t>
  </si>
  <si>
    <t>EPI_ISL_415581</t>
  </si>
  <si>
    <t>27/03/2020</t>
  </si>
  <si>
    <t>Hospital staff cumulative infection in Qazvin</t>
  </si>
  <si>
    <t>NewZealand/01/2020</t>
  </si>
  <si>
    <t>EPI_ISL_413490</t>
  </si>
  <si>
    <t>New Zealand</t>
  </si>
  <si>
    <t>Auckland</t>
  </si>
  <si>
    <t>Auckland Hospital</t>
  </si>
  <si>
    <t>Storey et al</t>
  </si>
  <si>
    <t>Institute of Environmental Science and Research (ESR)</t>
  </si>
  <si>
    <t>26/03/2020</t>
  </si>
  <si>
    <t>Germany/BavPat2/2020</t>
  </si>
  <si>
    <t>EPI_ISL_414520</t>
  </si>
  <si>
    <t>Care centre staff infection in Kahrizak</t>
  </si>
  <si>
    <t>Germany</t>
  </si>
  <si>
    <t>Bavaria</t>
  </si>
  <si>
    <t>Munich</t>
  </si>
  <si>
    <t>Bundeswehr Institute of Microbiology</t>
  </si>
  <si>
    <t>13/03/2020</t>
  </si>
  <si>
    <t>Europe</t>
  </si>
  <si>
    <t>Walter et al</t>
  </si>
  <si>
    <t>24/03/2020</t>
  </si>
  <si>
    <t>USA/NY1-PV08001/2020</t>
  </si>
  <si>
    <t>Cumulative deaths and infection in Iran</t>
  </si>
  <si>
    <t>EPI_ISL_414476</t>
  </si>
  <si>
    <t>Radio Farda</t>
  </si>
  <si>
    <t>USA</t>
  </si>
  <si>
    <t>New York</t>
  </si>
  <si>
    <t>MSHS Clinical Microbiology Laboratories</t>
  </si>
  <si>
    <t>Patel et al</t>
  </si>
  <si>
    <t>MSHS Pathogen Surveillance Program</t>
  </si>
  <si>
    <t>23/03/2020</t>
  </si>
  <si>
    <t>Medical staff cumulative infection in Azarbaigan</t>
  </si>
  <si>
    <t>Pakistan/Gilgit1/2020</t>
  </si>
  <si>
    <t>EPI_ISL_417444</t>
  </si>
  <si>
    <t>Pakistan</t>
  </si>
  <si>
    <t>Gilgit Baltistan</t>
  </si>
  <si>
    <t>Gilgit</t>
  </si>
  <si>
    <t>Asia</t>
  </si>
  <si>
    <t>Javed et al</t>
  </si>
  <si>
    <t>Department of Healthcare Biotechnology</t>
  </si>
  <si>
    <t>Medical staff cumulative infection and death in Qom</t>
  </si>
  <si>
    <t>Austria/CeMM0004/2020</t>
  </si>
  <si>
    <t>EPI_ISL_419657</t>
  </si>
  <si>
    <t>Austria</t>
  </si>
  <si>
    <t>Center for Virology, Medical University of Vienna</t>
  </si>
  <si>
    <t>Cumulative infection and death in Yazd</t>
  </si>
  <si>
    <t>Popa et al</t>
  </si>
  <si>
    <t>Bergthaler laboratory, CeMM Research Center for Molecular Medicine of the Austrian Academy of Sciences</t>
  </si>
  <si>
    <t>22/03/2020</t>
  </si>
  <si>
    <t>Cumulative infection in Iran</t>
  </si>
  <si>
    <t>Finland/FIN-266/2020</t>
  </si>
  <si>
    <t>EPI_ISL_414646</t>
  </si>
  <si>
    <t>Finland</t>
  </si>
  <si>
    <t>Department of Virology and Immunology, University of Helsinki and Helsinki University Hospital, Huslab Finland</t>
  </si>
  <si>
    <t>15/03/2020</t>
  </si>
  <si>
    <t>21/03/2020</t>
  </si>
  <si>
    <t>Smura et al</t>
  </si>
  <si>
    <t>Department of Virology, Faculty of Medicine, University of Helsinki, Helsinki, Finland</t>
  </si>
  <si>
    <t>Cumulative death and infection in Iran</t>
  </si>
  <si>
    <t>Iran/HGRC-01-IPI-8206/2020</t>
  </si>
  <si>
    <t>19/03/2020</t>
  </si>
  <si>
    <t>EPI_ISL_424349</t>
  </si>
  <si>
    <t>infected patient from Wuhan was admitted on 03/02/2020 in Tehran</t>
  </si>
  <si>
    <t>Human Genetic Research Center</t>
  </si>
  <si>
    <t>Medical staff death on 02/02/2020 in Ilam</t>
  </si>
  <si>
    <t>13/04/2020</t>
  </si>
  <si>
    <t>Ilam</t>
  </si>
  <si>
    <t>Middle East</t>
  </si>
  <si>
    <t>unknown</t>
  </si>
  <si>
    <t>Zeinali,S et al</t>
  </si>
  <si>
    <t>17/03/2020</t>
  </si>
  <si>
    <t>Medical staff infection in Kashan</t>
  </si>
  <si>
    <t>Kashan</t>
  </si>
  <si>
    <t>First sequence from inside Iran</t>
  </si>
  <si>
    <t>16/03/2020</t>
  </si>
  <si>
    <t>Cumulative death in Iran</t>
  </si>
  <si>
    <t>Cumulative infection and death in Isfahan</t>
  </si>
  <si>
    <t>Cumulative infection in Fars</t>
  </si>
  <si>
    <t>Cumulative infection in Kashan</t>
  </si>
  <si>
    <t>Cumulative infection and death in Babol</t>
  </si>
  <si>
    <t>Babol</t>
  </si>
  <si>
    <t>N/A</t>
  </si>
  <si>
    <t>First death in Bushehr</t>
  </si>
  <si>
    <t>Cumulative death in Kashan</t>
  </si>
  <si>
    <t>First case in Kish</t>
  </si>
  <si>
    <t>Kish</t>
  </si>
  <si>
    <t>Cumulative death in Qom</t>
  </si>
  <si>
    <t>Cumulative cases in Qom and 503 suspected cases</t>
  </si>
  <si>
    <t>854 suspected patients in Golestan</t>
  </si>
  <si>
    <t>Cumulative death in Qazvin</t>
  </si>
  <si>
    <t>First death in Khorasan</t>
  </si>
  <si>
    <t>Two patient suspected with Covid_19 died in Astara</t>
  </si>
  <si>
    <t>Astara</t>
  </si>
  <si>
    <t>Cumulative cases in Isfahan</t>
  </si>
  <si>
    <t>Patients admitted to hospitals in Qom</t>
  </si>
  <si>
    <t>Pateints admitted to hospitals in Ardebil</t>
  </si>
  <si>
    <t>430 suspected and 67 confirmed cases in Markazi prov.</t>
  </si>
  <si>
    <t>594 patients admitted to hospitals in Golestan</t>
  </si>
  <si>
    <t>First death in Qazvin</t>
  </si>
  <si>
    <t>3 death in Lahijan</t>
  </si>
  <si>
    <t>Lahijan</t>
  </si>
  <si>
    <t>70 suspected cases in Gilan</t>
  </si>
  <si>
    <t>Medical staff infection in a single hospital in Tehran</t>
  </si>
  <si>
    <t>First case in yazd</t>
  </si>
  <si>
    <t>First death in Bandar abas</t>
  </si>
  <si>
    <t>Bandar Abas</t>
  </si>
  <si>
    <t>2 death in Saveh</t>
  </si>
  <si>
    <t>Saveh</t>
  </si>
  <si>
    <t>2 new cases in Isfahan</t>
  </si>
  <si>
    <t>died in city of Qom</t>
  </si>
  <si>
    <t>104 suspected cases in a single hospital in Tehran</t>
  </si>
  <si>
    <t>first suspected case in Sirjan</t>
  </si>
  <si>
    <t>Sirjan</t>
  </si>
  <si>
    <t>4 suspected cases in Kerman</t>
  </si>
  <si>
    <t>2 death and 2 infected patients in Gilan</t>
  </si>
  <si>
    <t>Iran int</t>
  </si>
  <si>
    <t>216 suspected cases admitted to hospitals in Qom</t>
  </si>
  <si>
    <t>Local news</t>
  </si>
  <si>
    <t>18 suspected cases in Golestan</t>
  </si>
  <si>
    <t xml:space="preserve">70 suspected cases in Gilan </t>
  </si>
  <si>
    <t>36 suspected cases in Isfahan</t>
  </si>
  <si>
    <t>2 new cases and 1 death in markazi province</t>
  </si>
  <si>
    <t>7 cases in a single hospital in Tehran</t>
  </si>
  <si>
    <t>patients with flu-like symptoms</t>
  </si>
  <si>
    <t xml:space="preserve">suspected cases in Iran </t>
  </si>
  <si>
    <t>Turkish news agencies - Iran Int</t>
  </si>
  <si>
    <t>20/02/2020</t>
  </si>
  <si>
    <t>Confirmed death in Qom</t>
  </si>
  <si>
    <t>2 suspected cases in Babol</t>
  </si>
  <si>
    <t>19/02/2020</t>
  </si>
  <si>
    <t>two suspected deaths due to covid-19</t>
  </si>
  <si>
    <t>18/02/2020</t>
  </si>
  <si>
    <t>Iran Gov: no contamination in Iran</t>
  </si>
  <si>
    <t>Iran Gov</t>
  </si>
  <si>
    <t xml:space="preserve">Cumulative number of death nationally </t>
  </si>
  <si>
    <t>26/02/2020</t>
  </si>
  <si>
    <t>Source: https://www.worldometers.info/coronavirus/country/iran/</t>
  </si>
  <si>
    <t>date</t>
  </si>
  <si>
    <t>daily reported cases</t>
  </si>
  <si>
    <t>daily reported deaths</t>
  </si>
  <si>
    <t>total recovered</t>
  </si>
  <si>
    <t>daily recovered</t>
  </si>
  <si>
    <t>Daily CFR</t>
  </si>
  <si>
    <t>daily deaths/daily cases</t>
  </si>
  <si>
    <t>total deaths/total cases</t>
  </si>
  <si>
    <t>total cases/ recovered</t>
  </si>
  <si>
    <t>daily cases/recovered</t>
  </si>
  <si>
    <t>Source: https://www.vox.com/policy-and-politics/2020/3/13/21178289/confirmed-coronavirus-cases-us-countries-italy-iran-singapore-hong-kong</t>
  </si>
  <si>
    <t>Based on data reported by the Iranian Health Ministry</t>
  </si>
  <si>
    <t>Source: Vox analysis of Center for Systems Science and Engineering at Johns Hopkins University data, through March 18; Financial Times</t>
  </si>
  <si>
    <t>Source: https://gisanddata.maps.arcgis.com/apps/opsdashboard/index.html#/bda7594740fd40299423467b48e9ecf6</t>
  </si>
  <si>
    <t>Source: https://www.worldometers.info/coronavirus/country/germany/</t>
  </si>
  <si>
    <t>Source: https://www.worldometers.info/coronavirus/country/italy/</t>
  </si>
  <si>
    <t>Source: https://www.worldometers.info/coronavirus/country/spain/</t>
  </si>
  <si>
    <t>Source: https://www.worldometers.info/coronavirus/country/us/</t>
  </si>
  <si>
    <t>Source: https://www.worldometers.info/coronavirus/country/uk/</t>
  </si>
  <si>
    <t>Source: https://www.worldometers.info/coronavirus/country/france/</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</si>
</sst>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d-mmm"/>
    <numFmt numFmtId="165" formatCode="mm/dd/yyyy"/>
    <numFmt numFmtId="166" formatCode="m-d"/>
    <numFmt numFmtId="167" formatCode="d mmmm"/>
    <numFmt numFmtId="168" formatCode="m&quot;/&quot;d&quot;/&quot;yy"/>
    <numFmt numFmtId="169" formatCode="d mmm"/>
    <numFmt numFmtId="170" formatCode="yyyy-mm"/>
    <numFmt numFmtId="171" formatCode="yyyy-mm-dd"/>
    <numFmt numFmtId="172" formatCode="m/d/yyyy"/>
    <numFmt numFmtId="173" formatCode="d-mmm-yy"/>
    <numFmt numFmtId="174" formatCode="yyyy/mm/dd"/>
  </numFmts>
  <fonts count="26">
    <font>
      <sz val="10.0"/>
      <color rgb="FF000000"/>
      <name val="Arial"/>
    </font>
    <font>
      <b/>
      <sz val="12.0"/>
      <color rgb="FF000000"/>
      <name val="Calibri"/>
    </font>
    <font>
      <sz val="11.0"/>
      <color rgb="FF000000"/>
      <name val="Calibri"/>
    </font>
    <font>
      <b/>
      <sz val="14.0"/>
      <color rgb="FFFFFFFF"/>
      <name val="Arial"/>
    </font>
    <font>
      <color theme="1"/>
      <name val="Arial"/>
    </font>
    <font>
      <b/>
      <sz val="12.0"/>
      <color theme="1"/>
      <name val="Arial"/>
    </font>
    <font/>
    <font>
      <sz val="12.0"/>
      <color rgb="FF000000"/>
      <name val="Arial"/>
    </font>
    <font>
      <b/>
      <color theme="1"/>
      <name val="Arial"/>
    </font>
    <font>
      <sz val="12.0"/>
      <color theme="1"/>
      <name val="Calibri"/>
    </font>
    <font>
      <color rgb="FF000000"/>
      <name val="Roboto"/>
    </font>
    <font>
      <u/>
      <sz val="12.0"/>
      <color rgb="FF000000"/>
      <name val="Arial"/>
    </font>
    <font>
      <sz val="12.0"/>
      <color rgb="FF000000"/>
      <name val="Calibri"/>
    </font>
    <font>
      <sz val="11.0"/>
      <color rgb="FF1D1C1D"/>
      <name val="Arial"/>
    </font>
    <font>
      <color rgb="FFFF0000"/>
      <name val="Arial"/>
    </font>
    <font>
      <u/>
      <color rgb="FF0000FF"/>
    </font>
    <font>
      <sz val="10.0"/>
      <color theme="1"/>
      <name val="Arial"/>
    </font>
    <font>
      <sz val="12.0"/>
      <color theme="1"/>
      <name val="Arial"/>
    </font>
    <font>
      <b/>
      <sz val="8.0"/>
      <color rgb="FF222222"/>
      <name val="Arial"/>
    </font>
    <font>
      <b/>
      <sz val="8.0"/>
      <color rgb="FF222222"/>
      <name val="Sans-serif"/>
    </font>
    <font>
      <b/>
      <u/>
      <sz val="8.0"/>
      <color rgb="FF222222"/>
      <name val="Sans-serif"/>
    </font>
    <font>
      <sz val="8.0"/>
      <color rgb="FF222222"/>
      <name val="Sans-serif"/>
    </font>
    <font>
      <color rgb="FF000000"/>
      <name val="Arial"/>
    </font>
    <font>
      <color rgb="FF2C2C2C"/>
      <name val="Sans-serif"/>
    </font>
    <font>
      <sz val="11.0"/>
      <color rgb="FF000000"/>
      <name val="Arial"/>
    </font>
    <font>
      <sz val="11.0"/>
      <color rgb="FF000000"/>
      <name val="Inconsolata"/>
    </font>
  </fonts>
  <fills count="22">
    <fill>
      <patternFill patternType="none"/>
    </fill>
    <fill>
      <patternFill patternType="lightGray"/>
    </fill>
    <fill>
      <patternFill patternType="solid">
        <fgColor rgb="FFFFFF00"/>
        <bgColor rgb="FFFFFF00"/>
      </patternFill>
    </fill>
    <fill>
      <patternFill patternType="solid">
        <fgColor rgb="FF3C78D8"/>
        <bgColor rgb="FF3C78D8"/>
      </patternFill>
    </fill>
    <fill>
      <patternFill patternType="solid">
        <fgColor rgb="FFBDD7EE"/>
        <bgColor rgb="FFBDD7EE"/>
      </patternFill>
    </fill>
    <fill>
      <patternFill patternType="solid">
        <fgColor rgb="FFF8CBAD"/>
        <bgColor rgb="FFF8CBAD"/>
      </patternFill>
    </fill>
    <fill>
      <patternFill patternType="solid">
        <fgColor rgb="FFF4CCCC"/>
        <bgColor rgb="FFF4CCCC"/>
      </patternFill>
    </fill>
    <fill>
      <patternFill patternType="solid">
        <fgColor rgb="FFB6D7A8"/>
        <bgColor rgb="FFB6D7A8"/>
      </patternFill>
    </fill>
    <fill>
      <patternFill patternType="solid">
        <fgColor rgb="FFFFFFFF"/>
        <bgColor rgb="FFFFFFFF"/>
      </patternFill>
    </fill>
    <fill>
      <patternFill patternType="solid">
        <fgColor theme="0"/>
        <bgColor theme="0"/>
      </patternFill>
    </fill>
    <fill>
      <patternFill patternType="solid">
        <fgColor rgb="FFC9DAF8"/>
        <bgColor rgb="FFC9DAF8"/>
      </patternFill>
    </fill>
    <fill>
      <patternFill patternType="solid">
        <fgColor rgb="FFF8F8F8"/>
        <bgColor rgb="FFF8F8F8"/>
      </patternFill>
    </fill>
    <fill>
      <patternFill patternType="solid">
        <fgColor rgb="FFCFE2F3"/>
        <bgColor rgb="FFCFE2F3"/>
      </patternFill>
    </fill>
    <fill>
      <patternFill patternType="solid">
        <fgColor rgb="FFFCE5CD"/>
        <bgColor rgb="FFFCE5CD"/>
      </patternFill>
    </fill>
    <fill>
      <patternFill patternType="solid">
        <fgColor rgb="FFFFE599"/>
        <bgColor rgb="FFFFE599"/>
      </patternFill>
    </fill>
    <fill>
      <patternFill patternType="solid">
        <fgColor rgb="FFFF00FF"/>
        <bgColor rgb="FFFF00FF"/>
      </patternFill>
    </fill>
    <fill>
      <patternFill patternType="solid">
        <fgColor rgb="FFFF9900"/>
        <bgColor rgb="FFFF9900"/>
      </patternFill>
    </fill>
    <fill>
      <patternFill patternType="solid">
        <fgColor rgb="FFFF0000"/>
        <bgColor rgb="FFFF0000"/>
      </patternFill>
    </fill>
    <fill>
      <patternFill patternType="solid">
        <fgColor rgb="FFA4C2F4"/>
        <bgColor rgb="FFA4C2F4"/>
      </patternFill>
    </fill>
    <fill>
      <patternFill patternType="solid">
        <fgColor rgb="FFEAECF0"/>
        <bgColor rgb="FFEAECF0"/>
      </patternFill>
    </fill>
    <fill>
      <patternFill patternType="solid">
        <fgColor rgb="FFF8F9FA"/>
        <bgColor rgb="FFF8F9FA"/>
      </patternFill>
    </fill>
    <fill>
      <patternFill patternType="solid">
        <fgColor rgb="FFECECEC"/>
        <bgColor rgb="FFECECEC"/>
      </patternFill>
    </fill>
  </fills>
  <borders count="1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top style="thin">
        <color rgb="FF000000"/>
      </top>
    </border>
    <border>
      <bottom style="thin">
        <color rgb="FF000000"/>
      </bottom>
    </border>
    <border>
      <top style="thin">
        <color rgb="FF000000"/>
      </top>
      <bottom style="thin">
        <color rgb="FF000000"/>
      </bottom>
    </border>
    <border>
      <right/>
    </border>
  </borders>
  <cellStyleXfs count="1">
    <xf borderId="0" fillId="0" fontId="0" numFmtId="0" applyAlignment="1" applyFont="1"/>
  </cellStyleXfs>
  <cellXfs count="235">
    <xf borderId="0" fillId="0" fontId="0" numFmtId="0" xfId="0" applyAlignment="1" applyFont="1">
      <alignment readingOrder="0" shrinkToFit="0" vertical="bottom" wrapText="0"/>
    </xf>
    <xf borderId="0" fillId="0" fontId="1" numFmtId="0" xfId="0" applyAlignment="1" applyFont="1">
      <alignment horizontal="center" readingOrder="0" shrinkToFit="0" wrapText="0"/>
    </xf>
    <xf borderId="0" fillId="2" fontId="2" numFmtId="0" xfId="0" applyAlignment="1" applyFill="1" applyFont="1">
      <alignment readingOrder="0" shrinkToFit="0" vertical="bottom" wrapText="0"/>
    </xf>
    <xf borderId="0" fillId="0" fontId="1" numFmtId="3" xfId="0" applyAlignment="1" applyFont="1" applyNumberFormat="1">
      <alignment horizontal="center" readingOrder="0" shrinkToFit="0" wrapText="0"/>
    </xf>
    <xf borderId="0" fillId="0" fontId="2" numFmtId="0" xfId="0" applyAlignment="1" applyFont="1">
      <alignment shrinkToFit="0" vertical="bottom" wrapText="0"/>
    </xf>
    <xf borderId="0" fillId="0" fontId="1" numFmtId="0" xfId="0" applyAlignment="1" applyFont="1">
      <alignment horizontal="center" readingOrder="0" shrinkToFit="0" vertical="bottom" wrapText="0"/>
    </xf>
    <xf borderId="1" fillId="0" fontId="2" numFmtId="0" xfId="0" applyAlignment="1" applyBorder="1" applyFont="1">
      <alignment readingOrder="0" shrinkToFit="0" vertical="bottom" wrapText="0"/>
    </xf>
    <xf borderId="0" fillId="3" fontId="3" numFmtId="0" xfId="0" applyAlignment="1" applyFill="1" applyFont="1">
      <alignment horizontal="center" readingOrder="0" shrinkToFit="0" wrapText="1"/>
    </xf>
    <xf borderId="1" fillId="4" fontId="2" numFmtId="0" xfId="0" applyAlignment="1" applyBorder="1" applyFill="1" applyFont="1">
      <alignment readingOrder="0" shrinkToFit="0" vertical="bottom" wrapText="0"/>
    </xf>
    <xf borderId="0" fillId="2" fontId="4" numFmtId="0" xfId="0" applyAlignment="1" applyFont="1">
      <alignment readingOrder="0" shrinkToFit="0" vertical="center" wrapText="1"/>
    </xf>
    <xf borderId="1" fillId="5" fontId="2" numFmtId="0" xfId="0" applyAlignment="1" applyBorder="1" applyFill="1" applyFont="1">
      <alignment readingOrder="0" shrinkToFit="0" vertical="bottom" wrapText="0"/>
    </xf>
    <xf borderId="0" fillId="2" fontId="5" numFmtId="0" xfId="0" applyAlignment="1" applyFont="1">
      <alignment horizontal="center" readingOrder="0" vertical="center"/>
    </xf>
    <xf borderId="0" fillId="6" fontId="2" numFmtId="0" xfId="0" applyAlignment="1" applyFill="1" applyFont="1">
      <alignment readingOrder="0" shrinkToFit="0" vertical="bottom" wrapText="0"/>
    </xf>
    <xf borderId="1" fillId="0" fontId="5" numFmtId="0" xfId="0" applyAlignment="1" applyBorder="1" applyFont="1">
      <alignment horizontal="center" readingOrder="0" vertical="center"/>
    </xf>
    <xf borderId="1" fillId="7" fontId="4" numFmtId="0" xfId="0" applyAlignment="1" applyBorder="1" applyFill="1" applyFont="1">
      <alignment readingOrder="0"/>
    </xf>
    <xf borderId="1" fillId="0" fontId="6" numFmtId="0" xfId="0" applyAlignment="1" applyBorder="1" applyFont="1">
      <alignment horizontal="center" readingOrder="0" vertical="center"/>
    </xf>
    <xf borderId="0" fillId="8" fontId="7" numFmtId="0" xfId="0" applyAlignment="1" applyFill="1" applyFont="1">
      <alignment readingOrder="0"/>
    </xf>
    <xf borderId="0" fillId="0" fontId="4" numFmtId="0" xfId="0" applyAlignment="1" applyFont="1">
      <alignment readingOrder="0"/>
    </xf>
    <xf borderId="0" fillId="0" fontId="8" numFmtId="0" xfId="0" applyAlignment="1" applyFont="1">
      <alignment horizontal="center" readingOrder="0"/>
    </xf>
    <xf borderId="0" fillId="2" fontId="2" numFmtId="164" xfId="0" applyAlignment="1" applyFont="1" applyNumberFormat="1">
      <alignment horizontal="right" readingOrder="0" shrinkToFit="0" vertical="bottom" wrapText="0"/>
    </xf>
    <xf borderId="1" fillId="0" fontId="4" numFmtId="3" xfId="0" applyAlignment="1" applyBorder="1" applyFont="1" applyNumberFormat="1">
      <alignment horizontal="center" readingOrder="0" vertical="center"/>
    </xf>
    <xf borderId="1" fillId="0" fontId="2" numFmtId="0" xfId="0" applyAlignment="1" applyBorder="1" applyFont="1">
      <alignment horizontal="right" readingOrder="0" shrinkToFit="0" vertical="bottom" wrapText="0"/>
    </xf>
    <xf borderId="0" fillId="9" fontId="8" numFmtId="0" xfId="0" applyAlignment="1" applyFill="1" applyFont="1">
      <alignment horizontal="center" readingOrder="0"/>
    </xf>
    <xf borderId="1" fillId="0" fontId="4" numFmtId="3" xfId="0" applyAlignment="1" applyBorder="1" applyFont="1" applyNumberFormat="1">
      <alignment horizontal="center" vertical="center"/>
    </xf>
    <xf borderId="0" fillId="0" fontId="8" numFmtId="0" xfId="0" applyAlignment="1" applyFont="1">
      <alignment horizontal="center"/>
    </xf>
    <xf borderId="1" fillId="0" fontId="4" numFmtId="0" xfId="0" applyAlignment="1" applyBorder="1" applyFont="1">
      <alignment horizontal="center" readingOrder="0" vertical="center"/>
    </xf>
    <xf borderId="1" fillId="0" fontId="2" numFmtId="0" xfId="0" applyAlignment="1" applyBorder="1" applyFont="1">
      <alignment shrinkToFit="0" vertical="bottom" wrapText="0"/>
    </xf>
    <xf borderId="1" fillId="0" fontId="4" numFmtId="3" xfId="0" applyAlignment="1" applyBorder="1" applyFont="1" applyNumberFormat="1">
      <alignment horizontal="center" readingOrder="0" shrinkToFit="0" vertical="center" wrapText="1"/>
    </xf>
    <xf borderId="0" fillId="0" fontId="9" numFmtId="165" xfId="0" applyAlignment="1" applyFont="1" applyNumberFormat="1">
      <alignment horizontal="center" vertical="bottom"/>
    </xf>
    <xf borderId="1" fillId="0" fontId="2" numFmtId="0" xfId="0" applyAlignment="1" applyBorder="1" applyFont="1">
      <alignment horizontal="right" readingOrder="0" shrinkToFit="0" vertical="bottom" wrapText="0"/>
    </xf>
    <xf borderId="0" fillId="0" fontId="9" numFmtId="3" xfId="0" applyAlignment="1" applyFont="1" applyNumberFormat="1">
      <alignment vertical="bottom"/>
    </xf>
    <xf borderId="1" fillId="0" fontId="4" numFmtId="0" xfId="0" applyAlignment="1" applyBorder="1" applyFont="1">
      <alignment readingOrder="0"/>
    </xf>
    <xf borderId="0" fillId="0" fontId="9" numFmtId="0" xfId="0" applyAlignment="1" applyFont="1">
      <alignment horizontal="center" vertical="bottom"/>
    </xf>
    <xf borderId="1" fillId="10" fontId="4" numFmtId="0" xfId="0" applyAlignment="1" applyBorder="1" applyFill="1" applyFont="1">
      <alignment readingOrder="0"/>
    </xf>
    <xf borderId="0" fillId="9" fontId="10" numFmtId="0" xfId="0" applyAlignment="1" applyFont="1">
      <alignment readingOrder="0"/>
    </xf>
    <xf borderId="2" fillId="2" fontId="5" numFmtId="0" xfId="0" applyAlignment="1" applyBorder="1" applyFont="1">
      <alignment horizontal="center" readingOrder="0" shrinkToFit="0" vertical="center" wrapText="1"/>
    </xf>
    <xf borderId="0" fillId="11" fontId="10" numFmtId="0" xfId="0" applyAlignment="1" applyFill="1" applyFont="1">
      <alignment readingOrder="0"/>
    </xf>
    <xf borderId="1" fillId="0" fontId="4" numFmtId="0" xfId="0" applyBorder="1" applyFont="1"/>
    <xf borderId="0" fillId="0" fontId="9" numFmtId="0" xfId="0" applyAlignment="1" applyFont="1">
      <alignment vertical="bottom"/>
    </xf>
    <xf borderId="3" fillId="0" fontId="6" numFmtId="0" xfId="0" applyBorder="1" applyFont="1"/>
    <xf borderId="0" fillId="0" fontId="4" numFmtId="0" xfId="0" applyAlignment="1" applyFont="1">
      <alignment horizontal="center" readingOrder="0" vertical="center"/>
    </xf>
    <xf borderId="0" fillId="0" fontId="9" numFmtId="3" xfId="0" applyAlignment="1" applyFont="1" applyNumberFormat="1">
      <alignment horizontal="center" vertical="bottom"/>
    </xf>
    <xf borderId="4" fillId="2" fontId="5" numFmtId="0" xfId="0" applyAlignment="1" applyBorder="1" applyFont="1">
      <alignment horizontal="center" readingOrder="0" shrinkToFit="0" vertical="center" wrapText="1"/>
    </xf>
    <xf borderId="1" fillId="0" fontId="4" numFmtId="166" xfId="0" applyAlignment="1" applyBorder="1" applyFont="1" applyNumberFormat="1">
      <alignment readingOrder="0"/>
    </xf>
    <xf borderId="0" fillId="9" fontId="9" numFmtId="0" xfId="0" applyAlignment="1" applyFont="1">
      <alignment vertical="bottom"/>
    </xf>
    <xf borderId="5" fillId="0" fontId="6" numFmtId="0" xfId="0" applyBorder="1" applyFont="1"/>
    <xf borderId="0" fillId="0" fontId="4" numFmtId="0" xfId="0" applyAlignment="1" applyFont="1">
      <alignment horizontal="center" readingOrder="0"/>
    </xf>
    <xf borderId="1" fillId="2" fontId="4" numFmtId="0" xfId="0" applyAlignment="1" applyBorder="1" applyFont="1">
      <alignment horizontal="center" readingOrder="0" vertical="center"/>
    </xf>
    <xf borderId="0" fillId="0" fontId="4" numFmtId="3" xfId="0" applyAlignment="1" applyFont="1" applyNumberFormat="1">
      <alignment horizontal="center"/>
    </xf>
    <xf borderId="0" fillId="0" fontId="4" numFmtId="0" xfId="0" applyAlignment="1" applyFont="1">
      <alignment horizontal="center" vertical="center"/>
    </xf>
    <xf borderId="0" fillId="9" fontId="4" numFmtId="0" xfId="0" applyAlignment="1" applyFont="1">
      <alignment horizontal="center"/>
    </xf>
    <xf borderId="6" fillId="0" fontId="6" numFmtId="0" xfId="0" applyBorder="1" applyFont="1"/>
    <xf borderId="0" fillId="0" fontId="4" numFmtId="0" xfId="0" applyAlignment="1" applyFont="1">
      <alignment horizontal="center"/>
    </xf>
    <xf borderId="7" fillId="0" fontId="6" numFmtId="0" xfId="0" applyBorder="1" applyFont="1"/>
    <xf borderId="0" fillId="0" fontId="4" numFmtId="0" xfId="0" applyAlignment="1" applyFont="1">
      <alignment readingOrder="0" shrinkToFit="0" wrapText="1"/>
    </xf>
    <xf borderId="1" fillId="2" fontId="4" numFmtId="0" xfId="0" applyAlignment="1" applyBorder="1" applyFont="1">
      <alignment horizontal="center" readingOrder="0" shrinkToFit="0" vertical="center" wrapText="1"/>
    </xf>
    <xf borderId="0" fillId="8" fontId="11" numFmtId="0" xfId="0" applyAlignment="1" applyFont="1">
      <alignment readingOrder="0"/>
    </xf>
    <xf borderId="1" fillId="2" fontId="4" numFmtId="4" xfId="0" applyAlignment="1" applyBorder="1" applyFont="1" applyNumberFormat="1">
      <alignment horizontal="center" readingOrder="0" shrinkToFit="0" vertical="center" wrapText="1"/>
    </xf>
    <xf borderId="0" fillId="0" fontId="12" numFmtId="0" xfId="0" applyAlignment="1" applyFont="1">
      <alignment horizontal="center" readingOrder="0" shrinkToFit="0" wrapText="0"/>
    </xf>
    <xf borderId="0" fillId="0" fontId="12" numFmtId="3" xfId="0" applyAlignment="1" applyFont="1" applyNumberFormat="1">
      <alignment horizontal="center" readingOrder="0" shrinkToFit="0" wrapText="0"/>
    </xf>
    <xf borderId="0" fillId="0" fontId="12" numFmtId="3" xfId="0" applyAlignment="1" applyFont="1" applyNumberFormat="1">
      <alignment horizontal="center" shrinkToFit="0" wrapText="0"/>
    </xf>
    <xf borderId="0" fillId="0" fontId="12" numFmtId="0" xfId="0" applyAlignment="1" applyFont="1">
      <alignment horizontal="center" readingOrder="0" shrinkToFit="0" vertical="bottom" wrapText="0"/>
    </xf>
    <xf borderId="0" fillId="0" fontId="12" numFmtId="0" xfId="0" applyAlignment="1" applyFont="1">
      <alignment horizontal="center" vertical="bottom"/>
    </xf>
    <xf borderId="1" fillId="0" fontId="4" numFmtId="0" xfId="0" applyAlignment="1" applyBorder="1" applyFont="1">
      <alignment horizontal="center" readingOrder="0" shrinkToFit="0" vertical="center" wrapText="1"/>
    </xf>
    <xf borderId="1" fillId="0" fontId="4" numFmtId="4" xfId="0" applyAlignment="1" applyBorder="1" applyFont="1" applyNumberFormat="1">
      <alignment horizontal="center" readingOrder="0" shrinkToFit="0" vertical="center" wrapText="1"/>
    </xf>
    <xf borderId="0" fillId="0" fontId="4" numFmtId="166" xfId="0" applyAlignment="1" applyFont="1" applyNumberFormat="1">
      <alignment readingOrder="0"/>
    </xf>
    <xf borderId="1" fillId="12" fontId="2" numFmtId="0" xfId="0" applyAlignment="1" applyBorder="1" applyFill="1" applyFont="1">
      <alignment readingOrder="0" shrinkToFit="0" vertical="bottom" wrapText="0"/>
    </xf>
    <xf borderId="0" fillId="11" fontId="13" numFmtId="0" xfId="0" applyAlignment="1" applyFont="1">
      <alignment horizontal="left" readingOrder="0"/>
    </xf>
    <xf borderId="0" fillId="9" fontId="4" numFmtId="0" xfId="0" applyFont="1"/>
    <xf borderId="2" fillId="2" fontId="4" numFmtId="0" xfId="0" applyAlignment="1" applyBorder="1" applyFont="1">
      <alignment horizontal="center" readingOrder="0" vertical="center"/>
    </xf>
    <xf borderId="0" fillId="11" fontId="4" numFmtId="0" xfId="0" applyAlignment="1" applyFont="1">
      <alignment readingOrder="0"/>
    </xf>
    <xf borderId="0" fillId="0" fontId="4" numFmtId="3" xfId="0" applyAlignment="1" applyFont="1" applyNumberFormat="1">
      <alignment horizontal="center" readingOrder="0"/>
    </xf>
    <xf borderId="0" fillId="0" fontId="2" numFmtId="0" xfId="0" applyAlignment="1" applyFont="1">
      <alignment horizontal="right" readingOrder="0" shrinkToFit="0" vertical="bottom" wrapText="0"/>
    </xf>
    <xf borderId="1" fillId="13" fontId="2" numFmtId="0" xfId="0" applyAlignment="1" applyBorder="1" applyFill="1" applyFont="1">
      <alignment horizontal="center" readingOrder="0" shrinkToFit="0" vertical="bottom" wrapText="1"/>
    </xf>
    <xf borderId="0" fillId="0" fontId="14" numFmtId="0" xfId="0" applyAlignment="1" applyFont="1">
      <alignment readingOrder="0" shrinkToFit="0" wrapText="1"/>
    </xf>
    <xf borderId="1" fillId="14" fontId="4" numFmtId="0" xfId="0" applyAlignment="1" applyBorder="1" applyFill="1" applyFont="1">
      <alignment readingOrder="0"/>
    </xf>
    <xf borderId="0" fillId="0" fontId="5" numFmtId="0" xfId="0" applyAlignment="1" applyFont="1">
      <alignment horizontal="center" readingOrder="0" shrinkToFit="0" vertical="center" wrapText="1"/>
    </xf>
    <xf borderId="1" fillId="14" fontId="4" numFmtId="0" xfId="0" applyBorder="1" applyFont="1"/>
    <xf borderId="0" fillId="2" fontId="4" numFmtId="167" xfId="0" applyAlignment="1" applyFont="1" applyNumberFormat="1">
      <alignment horizontal="center" readingOrder="0"/>
    </xf>
    <xf borderId="0" fillId="2" fontId="4" numFmtId="0" xfId="0" applyAlignment="1" applyFont="1">
      <alignment horizontal="center"/>
    </xf>
    <xf borderId="1" fillId="0" fontId="4" numFmtId="11" xfId="0" applyAlignment="1" applyBorder="1" applyFont="1" applyNumberFormat="1">
      <alignment horizontal="center" readingOrder="0" shrinkToFit="0" vertical="center" wrapText="1"/>
    </xf>
    <xf borderId="0" fillId="2" fontId="4" numFmtId="0" xfId="0" applyAlignment="1" applyFont="1">
      <alignment horizontal="center" readingOrder="0"/>
    </xf>
    <xf borderId="1" fillId="15" fontId="4" numFmtId="0" xfId="0" applyAlignment="1" applyBorder="1" applyFill="1" applyFont="1">
      <alignment horizontal="center" readingOrder="0" shrinkToFit="0" vertical="center" wrapText="1"/>
    </xf>
    <xf borderId="0" fillId="0" fontId="4" numFmtId="11" xfId="0" applyAlignment="1" applyFont="1" applyNumberFormat="1">
      <alignment horizontal="center" vertical="center"/>
    </xf>
    <xf borderId="1" fillId="16" fontId="4" numFmtId="0" xfId="0" applyAlignment="1" applyBorder="1" applyFill="1" applyFont="1">
      <alignment horizontal="center" readingOrder="0" shrinkToFit="0" vertical="center" wrapText="1"/>
    </xf>
    <xf borderId="0" fillId="0" fontId="4" numFmtId="11" xfId="0" applyAlignment="1" applyFont="1" applyNumberFormat="1">
      <alignment horizontal="center" readingOrder="0" vertical="center"/>
    </xf>
    <xf borderId="8" fillId="17" fontId="4" numFmtId="0" xfId="0" applyAlignment="1" applyBorder="1" applyFill="1" applyFont="1">
      <alignment horizontal="center" readingOrder="0" shrinkToFit="0" vertical="center" wrapText="1"/>
    </xf>
    <xf borderId="8" fillId="0" fontId="4" numFmtId="11" xfId="0" applyAlignment="1" applyBorder="1" applyFont="1" applyNumberFormat="1">
      <alignment horizontal="center" readingOrder="0" shrinkToFit="0" vertical="center" wrapText="1"/>
    </xf>
    <xf borderId="9" fillId="0" fontId="6" numFmtId="0" xfId="0" applyBorder="1" applyFont="1"/>
    <xf borderId="1" fillId="14" fontId="2" numFmtId="0" xfId="0" applyAlignment="1" applyBorder="1" applyFont="1">
      <alignment readingOrder="0" shrinkToFit="0" vertical="bottom" wrapText="0"/>
    </xf>
    <xf borderId="0" fillId="0" fontId="4" numFmtId="0" xfId="0" applyAlignment="1" applyFont="1">
      <alignment horizontal="center" readingOrder="0" shrinkToFit="0" vertical="center" wrapText="1"/>
    </xf>
    <xf borderId="1" fillId="14" fontId="2" numFmtId="0" xfId="0" applyAlignment="1" applyBorder="1" applyFont="1">
      <alignment horizontal="right" readingOrder="0" shrinkToFit="0" vertical="bottom" wrapText="0"/>
    </xf>
    <xf borderId="0" fillId="0" fontId="4" numFmtId="168" xfId="0" applyAlignment="1" applyFont="1" applyNumberFormat="1">
      <alignment horizontal="center" readingOrder="0" vertical="center"/>
    </xf>
    <xf borderId="0" fillId="2" fontId="4" numFmtId="0" xfId="0" applyAlignment="1" applyFont="1">
      <alignment readingOrder="0"/>
    </xf>
    <xf borderId="0" fillId="0" fontId="4" numFmtId="3" xfId="0" applyAlignment="1" applyFont="1" applyNumberFormat="1">
      <alignment horizontal="center" vertical="center"/>
    </xf>
    <xf borderId="0" fillId="0" fontId="4" numFmtId="3" xfId="0" applyAlignment="1" applyFont="1" applyNumberFormat="1">
      <alignment horizontal="center" readingOrder="0" vertical="center"/>
    </xf>
    <xf borderId="0" fillId="0" fontId="15" numFmtId="0" xfId="0" applyAlignment="1" applyFont="1">
      <alignment readingOrder="0"/>
    </xf>
    <xf borderId="0" fillId="0" fontId="4" numFmtId="3" xfId="0" applyFont="1" applyNumberFormat="1"/>
    <xf borderId="0" fillId="0" fontId="5" numFmtId="0" xfId="0" applyAlignment="1" applyFont="1">
      <alignment horizontal="center" readingOrder="0" vertical="center"/>
    </xf>
    <xf borderId="4" fillId="2" fontId="4" numFmtId="0" xfId="0" applyAlignment="1" applyBorder="1" applyFont="1">
      <alignment horizontal="center" readingOrder="0" shrinkToFit="0" vertical="center" wrapText="1"/>
    </xf>
    <xf borderId="10" fillId="0" fontId="6" numFmtId="0" xfId="0" applyBorder="1" applyFont="1"/>
    <xf borderId="0" fillId="0" fontId="4" numFmtId="0" xfId="0" applyFont="1"/>
    <xf borderId="0" fillId="0" fontId="5" numFmtId="0" xfId="0" applyAlignment="1" applyFont="1">
      <alignment horizontal="center" shrinkToFit="0" vertical="center" wrapText="1"/>
    </xf>
    <xf borderId="11" fillId="0" fontId="6" numFmtId="0" xfId="0" applyBorder="1" applyFont="1"/>
    <xf borderId="0" fillId="0" fontId="5" numFmtId="168" xfId="0" applyAlignment="1" applyFont="1" applyNumberFormat="1">
      <alignment horizontal="center" readingOrder="0" vertical="center"/>
    </xf>
    <xf borderId="0" fillId="0" fontId="4" numFmtId="4" xfId="0" applyFont="1" applyNumberFormat="1"/>
    <xf borderId="1" fillId="0" fontId="4" numFmtId="0" xfId="0" applyAlignment="1" applyBorder="1" applyFont="1">
      <alignment horizontal="left" readingOrder="0"/>
    </xf>
    <xf borderId="1" fillId="0" fontId="4" numFmtId="3" xfId="0" applyAlignment="1" applyBorder="1" applyFont="1" applyNumberFormat="1">
      <alignment horizontal="center" shrinkToFit="0" vertical="center" wrapText="1"/>
    </xf>
    <xf borderId="1" fillId="0" fontId="4" numFmtId="166" xfId="0" applyAlignment="1" applyBorder="1" applyFont="1" applyNumberFormat="1">
      <alignment horizontal="left" readingOrder="0"/>
    </xf>
    <xf borderId="1" fillId="0" fontId="4" numFmtId="4" xfId="0" applyAlignment="1" applyBorder="1" applyFont="1" applyNumberFormat="1">
      <alignment horizontal="center" shrinkToFit="0" vertical="center" wrapText="1"/>
    </xf>
    <xf borderId="0" fillId="2" fontId="4" numFmtId="4" xfId="0" applyAlignment="1" applyFont="1" applyNumberFormat="1">
      <alignment horizontal="center"/>
    </xf>
    <xf borderId="1" fillId="0" fontId="4" numFmtId="11" xfId="0" applyAlignment="1" applyBorder="1" applyFont="1" applyNumberFormat="1">
      <alignment horizontal="center" vertical="center"/>
    </xf>
    <xf borderId="0" fillId="2" fontId="5" numFmtId="0" xfId="0" applyAlignment="1" applyFont="1">
      <alignment horizontal="center" readingOrder="0" shrinkToFit="0" vertical="center" wrapText="1"/>
    </xf>
    <xf borderId="1" fillId="0" fontId="4" numFmtId="11" xfId="0" applyAlignment="1" applyBorder="1" applyFont="1" applyNumberFormat="1">
      <alignment horizontal="center" shrinkToFit="0" vertical="center" wrapText="1"/>
    </xf>
    <xf borderId="1" fillId="0" fontId="4" numFmtId="11" xfId="0" applyAlignment="1" applyBorder="1" applyFont="1" applyNumberFormat="1">
      <alignment horizontal="center" readingOrder="0" vertical="center"/>
    </xf>
    <xf borderId="1" fillId="0" fontId="4" numFmtId="0" xfId="0" applyAlignment="1" applyBorder="1" applyFont="1">
      <alignment horizontal="center" shrinkToFit="0" vertical="center" wrapText="1"/>
    </xf>
    <xf borderId="1" fillId="15" fontId="6" numFmtId="0" xfId="0" applyAlignment="1" applyBorder="1" applyFont="1">
      <alignment horizontal="center" readingOrder="0" shrinkToFit="0" vertical="center" wrapText="1"/>
    </xf>
    <xf borderId="1" fillId="8" fontId="4" numFmtId="0" xfId="0" applyAlignment="1" applyBorder="1" applyFont="1">
      <alignment horizontal="center" shrinkToFit="0" vertical="center" wrapText="1"/>
    </xf>
    <xf borderId="1" fillId="15" fontId="6" numFmtId="11" xfId="0" applyAlignment="1" applyBorder="1" applyFont="1" applyNumberFormat="1">
      <alignment horizontal="center" vertical="center"/>
    </xf>
    <xf borderId="1" fillId="15" fontId="4" numFmtId="11" xfId="0" applyAlignment="1" applyBorder="1" applyFont="1" applyNumberFormat="1">
      <alignment horizontal="center" shrinkToFit="0" vertical="center" wrapText="1"/>
    </xf>
    <xf borderId="1" fillId="0" fontId="16" numFmtId="0" xfId="0" applyAlignment="1" applyBorder="1" applyFont="1">
      <alignment horizontal="center" readingOrder="0" shrinkToFit="0" wrapText="1"/>
    </xf>
    <xf borderId="1" fillId="15" fontId="4" numFmtId="11" xfId="0" applyAlignment="1" applyBorder="1" applyFont="1" applyNumberFormat="1">
      <alignment horizontal="center" vertical="center"/>
    </xf>
    <xf borderId="1" fillId="0" fontId="5" numFmtId="0" xfId="0" applyAlignment="1" applyBorder="1" applyFont="1">
      <alignment horizontal="center" readingOrder="0" shrinkToFit="0" wrapText="1"/>
    </xf>
    <xf borderId="1" fillId="15" fontId="6" numFmtId="11" xfId="0" applyAlignment="1" applyBorder="1" applyFont="1" applyNumberFormat="1">
      <alignment horizontal="center" readingOrder="0" vertical="center"/>
    </xf>
    <xf borderId="1" fillId="0" fontId="5" numFmtId="0" xfId="0" applyAlignment="1" applyBorder="1" applyFont="1">
      <alignment horizontal="center" vertical="center"/>
    </xf>
    <xf borderId="1" fillId="0" fontId="16" numFmtId="0" xfId="0" applyAlignment="1" applyBorder="1" applyFont="1">
      <alignment horizontal="center" vertical="center"/>
    </xf>
    <xf borderId="2" fillId="2" fontId="5" numFmtId="0" xfId="0" applyAlignment="1" applyBorder="1" applyFont="1">
      <alignment horizontal="center" readingOrder="0" shrinkToFit="0" wrapText="1"/>
    </xf>
    <xf borderId="8" fillId="2" fontId="5" numFmtId="0" xfId="0" applyAlignment="1" applyBorder="1" applyFont="1">
      <alignment horizontal="center" readingOrder="0" vertical="center"/>
    </xf>
    <xf borderId="1" fillId="15" fontId="4" numFmtId="11" xfId="0" applyAlignment="1" applyBorder="1" applyFont="1" applyNumberFormat="1">
      <alignment horizontal="center" readingOrder="0" vertical="center"/>
    </xf>
    <xf borderId="8" fillId="15" fontId="5" numFmtId="0" xfId="0" applyAlignment="1" applyBorder="1" applyFont="1">
      <alignment horizontal="center" readingOrder="0" vertical="center"/>
    </xf>
    <xf borderId="0" fillId="8" fontId="6" numFmtId="0" xfId="0" applyAlignment="1" applyFont="1">
      <alignment horizontal="center" readingOrder="0" vertical="center"/>
    </xf>
    <xf borderId="12" fillId="0" fontId="6" numFmtId="0" xfId="0" applyBorder="1" applyFont="1"/>
    <xf borderId="1" fillId="2" fontId="5" numFmtId="3" xfId="0" applyAlignment="1" applyBorder="1" applyFont="1" applyNumberFormat="1">
      <alignment horizontal="center" vertical="center"/>
    </xf>
    <xf borderId="0" fillId="15" fontId="5" numFmtId="0" xfId="0" applyAlignment="1" applyFont="1">
      <alignment horizontal="center" readingOrder="0" vertical="center"/>
    </xf>
    <xf borderId="1" fillId="0" fontId="4" numFmtId="0" xfId="0" applyAlignment="1" applyBorder="1" applyFont="1">
      <alignment horizontal="center" vertical="center"/>
    </xf>
    <xf borderId="0" fillId="15" fontId="4" numFmtId="0" xfId="0" applyAlignment="1" applyFont="1">
      <alignment horizontal="center" readingOrder="0" shrinkToFit="0" vertical="center" wrapText="1"/>
    </xf>
    <xf borderId="1" fillId="0" fontId="4" numFmtId="169" xfId="0" applyAlignment="1" applyBorder="1" applyFont="1" applyNumberFormat="1">
      <alignment horizontal="center" readingOrder="0" vertical="center"/>
    </xf>
    <xf borderId="1" fillId="0" fontId="4" numFmtId="167" xfId="0" applyAlignment="1" applyBorder="1" applyFont="1" applyNumberFormat="1">
      <alignment horizontal="center" readingOrder="0" vertical="center"/>
    </xf>
    <xf borderId="8" fillId="0" fontId="4" numFmtId="0" xfId="0" applyAlignment="1" applyBorder="1" applyFont="1">
      <alignment horizontal="center" readingOrder="0" vertical="center"/>
    </xf>
    <xf borderId="8" fillId="16" fontId="4" numFmtId="11" xfId="0" applyAlignment="1" applyBorder="1" applyFont="1" applyNumberFormat="1">
      <alignment horizontal="center" readingOrder="0" vertical="center"/>
    </xf>
    <xf borderId="8" fillId="15" fontId="4" numFmtId="11" xfId="0" applyAlignment="1" applyBorder="1" applyFont="1" applyNumberFormat="1">
      <alignment horizontal="center" readingOrder="0" vertical="center"/>
    </xf>
    <xf borderId="1" fillId="0" fontId="4" numFmtId="169" xfId="0" applyAlignment="1" applyBorder="1" applyFont="1" applyNumberFormat="1">
      <alignment horizontal="center" readingOrder="0" shrinkToFit="0" vertical="center" wrapText="1"/>
    </xf>
    <xf borderId="1" fillId="16" fontId="4" numFmtId="11" xfId="0" applyAlignment="1" applyBorder="1" applyFont="1" applyNumberFormat="1">
      <alignment horizontal="center" readingOrder="0" vertical="center"/>
    </xf>
    <xf borderId="1" fillId="0" fontId="4" numFmtId="167" xfId="0" applyAlignment="1" applyBorder="1" applyFont="1" applyNumberFormat="1">
      <alignment horizontal="center" readingOrder="0" shrinkToFit="0" vertical="center" wrapText="1"/>
    </xf>
    <xf borderId="1" fillId="0" fontId="4" numFmtId="168" xfId="0" applyAlignment="1" applyBorder="1" applyFont="1" applyNumberFormat="1">
      <alignment horizontal="center" readingOrder="0" vertical="center"/>
    </xf>
    <xf borderId="1" fillId="15" fontId="6" numFmtId="168" xfId="0" applyAlignment="1" applyBorder="1" applyFont="1" applyNumberFormat="1">
      <alignment horizontal="center" readingOrder="0" vertical="center"/>
    </xf>
    <xf borderId="1" fillId="8" fontId="4" numFmtId="168" xfId="0" applyAlignment="1" applyBorder="1" applyFont="1" applyNumberFormat="1">
      <alignment horizontal="center" readingOrder="0" shrinkToFit="0" vertical="center" wrapText="1"/>
    </xf>
    <xf borderId="1" fillId="15" fontId="4" numFmtId="168" xfId="0" applyAlignment="1" applyBorder="1" applyFont="1" applyNumberFormat="1">
      <alignment horizontal="center" readingOrder="0" vertical="center"/>
    </xf>
    <xf borderId="1" fillId="15" fontId="6" numFmtId="3" xfId="0" applyAlignment="1" applyBorder="1" applyFont="1" applyNumberFormat="1">
      <alignment horizontal="center" readingOrder="0" vertical="center"/>
    </xf>
    <xf borderId="1" fillId="15" fontId="4" numFmtId="0" xfId="0" applyAlignment="1" applyBorder="1" applyFont="1">
      <alignment horizontal="center" readingOrder="0" vertical="center"/>
    </xf>
    <xf borderId="1" fillId="15" fontId="4" numFmtId="0" xfId="0" applyAlignment="1" applyBorder="1" applyFont="1">
      <alignment horizontal="center" vertical="center"/>
    </xf>
    <xf borderId="0" fillId="18" fontId="5" numFmtId="0" xfId="0" applyAlignment="1" applyFill="1" applyFont="1">
      <alignment horizontal="center" vertical="center"/>
    </xf>
    <xf borderId="1" fillId="15" fontId="6" numFmtId="0" xfId="0" applyAlignment="1" applyBorder="1" applyFont="1">
      <alignment horizontal="center" readingOrder="0" vertical="center"/>
    </xf>
    <xf borderId="0" fillId="18" fontId="5" numFmtId="0" xfId="0" applyAlignment="1" applyFont="1">
      <alignment horizontal="center" vertical="center"/>
    </xf>
    <xf borderId="0" fillId="18" fontId="5" numFmtId="170" xfId="0" applyAlignment="1" applyFont="1" applyNumberFormat="1">
      <alignment horizontal="center" vertical="center"/>
    </xf>
    <xf borderId="1" fillId="15" fontId="4" numFmtId="3" xfId="0" applyAlignment="1" applyBorder="1" applyFont="1" applyNumberFormat="1">
      <alignment horizontal="center" readingOrder="0" vertical="center"/>
    </xf>
    <xf borderId="13" fillId="18" fontId="5" numFmtId="0" xfId="0" applyAlignment="1" applyBorder="1" applyFont="1">
      <alignment horizontal="center" shrinkToFit="0" vertical="center" wrapText="0"/>
    </xf>
    <xf borderId="0" fillId="9" fontId="7" numFmtId="0" xfId="0" applyAlignment="1" applyFont="1">
      <alignment horizontal="center" vertical="center"/>
    </xf>
    <xf borderId="1" fillId="15" fontId="4" numFmtId="3" xfId="0" applyAlignment="1" applyBorder="1" applyFont="1" applyNumberFormat="1">
      <alignment horizontal="center" vertical="center"/>
    </xf>
    <xf borderId="1" fillId="2" fontId="5" numFmtId="0" xfId="0" applyAlignment="1" applyBorder="1" applyFont="1">
      <alignment horizontal="center" readingOrder="0" shrinkToFit="0" vertical="center" wrapText="1"/>
    </xf>
    <xf borderId="0" fillId="9" fontId="7" numFmtId="171" xfId="0" applyAlignment="1" applyFont="1" applyNumberFormat="1">
      <alignment horizontal="center" vertical="center"/>
    </xf>
    <xf borderId="0" fillId="9" fontId="7" numFmtId="170" xfId="0" applyAlignment="1" applyFont="1" applyNumberFormat="1">
      <alignment horizontal="center" vertical="center"/>
    </xf>
    <xf borderId="13" fillId="9" fontId="7" numFmtId="0" xfId="0" applyAlignment="1" applyBorder="1" applyFont="1">
      <alignment horizontal="center" shrinkToFit="0" vertical="center" wrapText="0"/>
    </xf>
    <xf borderId="1" fillId="2" fontId="5" numFmtId="11" xfId="0" applyAlignment="1" applyBorder="1" applyFont="1" applyNumberFormat="1">
      <alignment horizontal="center" shrinkToFit="0" vertical="center" wrapText="1"/>
    </xf>
    <xf borderId="0" fillId="9" fontId="17" numFmtId="0" xfId="0" applyAlignment="1" applyFont="1">
      <alignment horizontal="center" vertical="center"/>
    </xf>
    <xf borderId="0" fillId="9" fontId="7" numFmtId="0" xfId="0" applyAlignment="1" applyFont="1">
      <alignment horizontal="center" vertical="center"/>
    </xf>
    <xf borderId="1" fillId="15" fontId="5" numFmtId="11" xfId="0" applyAlignment="1" applyBorder="1" applyFont="1" applyNumberFormat="1">
      <alignment horizontal="center" shrinkToFit="0" vertical="center" wrapText="1"/>
    </xf>
    <xf borderId="0" fillId="9" fontId="7" numFmtId="0" xfId="0" applyAlignment="1" applyFont="1">
      <alignment horizontal="center" readingOrder="0" vertical="center"/>
    </xf>
    <xf borderId="13" fillId="9" fontId="7" numFmtId="0" xfId="0" applyAlignment="1" applyBorder="1" applyFont="1">
      <alignment horizontal="center" shrinkToFit="0" vertical="center" wrapText="0"/>
    </xf>
    <xf borderId="0" fillId="9" fontId="17" numFmtId="0" xfId="0" applyAlignment="1" applyFont="1">
      <alignment horizontal="center" readingOrder="0" vertical="center"/>
    </xf>
    <xf borderId="0" fillId="17" fontId="5" numFmtId="0" xfId="0" applyAlignment="1" applyFont="1">
      <alignment horizontal="center" readingOrder="0" shrinkToFit="0" vertical="center" wrapText="1"/>
    </xf>
    <xf borderId="0" fillId="9" fontId="17" numFmtId="0" xfId="0" applyAlignment="1" applyFont="1">
      <alignment horizontal="center" vertical="center"/>
    </xf>
    <xf borderId="0" fillId="9" fontId="17" numFmtId="171" xfId="0" applyAlignment="1" applyFont="1" applyNumberFormat="1">
      <alignment horizontal="center" vertical="center"/>
    </xf>
    <xf borderId="0" fillId="9" fontId="17" numFmtId="170" xfId="0" applyAlignment="1" applyFont="1" applyNumberFormat="1">
      <alignment horizontal="center" vertical="center"/>
    </xf>
    <xf borderId="13" fillId="9" fontId="17" numFmtId="0" xfId="0" applyAlignment="1" applyBorder="1" applyFont="1">
      <alignment horizontal="center" shrinkToFit="0" vertical="center" wrapText="0"/>
    </xf>
    <xf borderId="0" fillId="9" fontId="17" numFmtId="165" xfId="0" applyAlignment="1" applyFont="1" applyNumberFormat="1">
      <alignment horizontal="center" readingOrder="0" vertical="center"/>
    </xf>
    <xf borderId="13" fillId="9" fontId="17" numFmtId="0" xfId="0" applyAlignment="1" applyBorder="1" applyFont="1">
      <alignment horizontal="center" shrinkToFit="0" vertical="center" wrapText="0"/>
    </xf>
    <xf borderId="0" fillId="9" fontId="7" numFmtId="0" xfId="0" applyAlignment="1" applyFont="1">
      <alignment horizontal="center" vertical="center"/>
    </xf>
    <xf borderId="0" fillId="9" fontId="7" numFmtId="171" xfId="0" applyAlignment="1" applyFont="1" applyNumberFormat="1">
      <alignment horizontal="center" readingOrder="0" vertical="center"/>
    </xf>
    <xf borderId="0" fillId="9" fontId="7" numFmtId="170" xfId="0" applyAlignment="1" applyFont="1" applyNumberFormat="1">
      <alignment horizontal="center" vertical="center"/>
    </xf>
    <xf borderId="0" fillId="9" fontId="7" numFmtId="0" xfId="0" applyAlignment="1" applyFont="1">
      <alignment horizontal="center" vertical="center"/>
    </xf>
    <xf borderId="0" fillId="9" fontId="7" numFmtId="165" xfId="0" applyAlignment="1" applyFont="1" applyNumberFormat="1">
      <alignment horizontal="center" readingOrder="0" vertical="center"/>
    </xf>
    <xf borderId="0" fillId="9" fontId="7" numFmtId="172" xfId="0" applyAlignment="1" applyFont="1" applyNumberFormat="1">
      <alignment horizontal="center" vertical="center"/>
    </xf>
    <xf borderId="0" fillId="9" fontId="7" numFmtId="171" xfId="0" applyAlignment="1" applyFont="1" applyNumberFormat="1">
      <alignment horizontal="center" vertical="center"/>
    </xf>
    <xf borderId="0" fillId="9" fontId="9" numFmtId="0" xfId="0" applyAlignment="1" applyFont="1">
      <alignment horizontal="center" vertical="center"/>
    </xf>
    <xf borderId="0" fillId="9" fontId="7" numFmtId="0" xfId="0" applyAlignment="1" applyFont="1">
      <alignment horizontal="center" readingOrder="0" vertical="center"/>
    </xf>
    <xf borderId="0" fillId="16" fontId="7" numFmtId="0" xfId="0" applyAlignment="1" applyFont="1">
      <alignment horizontal="center" vertical="center"/>
    </xf>
    <xf borderId="0" fillId="2" fontId="4" numFmtId="165" xfId="0" applyAlignment="1" applyFont="1" applyNumberFormat="1">
      <alignment horizontal="center" readingOrder="0"/>
    </xf>
    <xf borderId="0" fillId="19" fontId="18" numFmtId="0" xfId="0" applyAlignment="1" applyFill="1" applyFont="1">
      <alignment horizontal="left" readingOrder="0"/>
    </xf>
    <xf borderId="0" fillId="2" fontId="4" numFmtId="3" xfId="0" applyAlignment="1" applyFont="1" applyNumberFormat="1">
      <alignment horizontal="center" readingOrder="0"/>
    </xf>
    <xf borderId="0" fillId="19" fontId="18" numFmtId="0" xfId="0" applyAlignment="1" applyFont="1">
      <alignment horizontal="center" readingOrder="0"/>
    </xf>
    <xf borderId="0" fillId="16" fontId="7" numFmtId="171" xfId="0" applyAlignment="1" applyFont="1" applyNumberFormat="1">
      <alignment horizontal="center" readingOrder="0" vertical="center"/>
    </xf>
    <xf borderId="0" fillId="19" fontId="19" numFmtId="0" xfId="0" applyAlignment="1" applyFont="1">
      <alignment horizontal="center" readingOrder="0"/>
    </xf>
    <xf borderId="0" fillId="16" fontId="7" numFmtId="171" xfId="0" applyAlignment="1" applyFont="1" applyNumberFormat="1">
      <alignment horizontal="center" vertical="center"/>
    </xf>
    <xf borderId="0" fillId="2" fontId="4" numFmtId="3" xfId="0" applyAlignment="1" applyFont="1" applyNumberFormat="1">
      <alignment horizontal="center"/>
    </xf>
    <xf borderId="0" fillId="16" fontId="9" numFmtId="0" xfId="0" applyAlignment="1" applyFont="1">
      <alignment horizontal="center" vertical="center"/>
    </xf>
    <xf borderId="0" fillId="16" fontId="7" numFmtId="0" xfId="0" applyAlignment="1" applyFont="1">
      <alignment horizontal="center" vertical="center"/>
    </xf>
    <xf borderId="0" fillId="16" fontId="7" numFmtId="0" xfId="0" applyAlignment="1" applyFont="1">
      <alignment horizontal="center" readingOrder="0" vertical="center"/>
    </xf>
    <xf borderId="0" fillId="19" fontId="20" numFmtId="0" xfId="0" applyAlignment="1" applyFont="1">
      <alignment horizontal="center" readingOrder="0"/>
    </xf>
    <xf borderId="0" fillId="16" fontId="4" numFmtId="0" xfId="0" applyFont="1"/>
    <xf borderId="0" fillId="16" fontId="9" numFmtId="0" xfId="0" applyAlignment="1" applyFont="1">
      <alignment vertical="bottom"/>
    </xf>
    <xf borderId="0" fillId="0" fontId="4" numFmtId="165" xfId="0" applyAlignment="1" applyFont="1" applyNumberFormat="1">
      <alignment horizontal="center" readingOrder="0"/>
    </xf>
    <xf borderId="0" fillId="20" fontId="21" numFmtId="173" xfId="0" applyAlignment="1" applyFill="1" applyFont="1" applyNumberFormat="1">
      <alignment horizontal="left" readingOrder="0"/>
    </xf>
    <xf borderId="0" fillId="20" fontId="21" numFmtId="0" xfId="0" applyAlignment="1" applyFont="1">
      <alignment horizontal="left" readingOrder="0"/>
    </xf>
    <xf borderId="0" fillId="20" fontId="21" numFmtId="0" xfId="0" applyAlignment="1" applyFont="1">
      <alignment horizontal="left"/>
    </xf>
    <xf borderId="0" fillId="16" fontId="7" numFmtId="172" xfId="0" applyAlignment="1" applyFont="1" applyNumberFormat="1">
      <alignment horizontal="center" vertical="center"/>
    </xf>
    <xf borderId="0" fillId="20" fontId="19" numFmtId="0" xfId="0" applyAlignment="1" applyFont="1">
      <alignment horizontal="left" readingOrder="0"/>
    </xf>
    <xf borderId="0" fillId="16" fontId="7" numFmtId="0" xfId="0" applyAlignment="1" applyFont="1">
      <alignment horizontal="center" readingOrder="0" shrinkToFit="0" vertical="center" wrapText="1"/>
    </xf>
    <xf borderId="0" fillId="16" fontId="17" numFmtId="0" xfId="0" applyFont="1"/>
    <xf borderId="0" fillId="9" fontId="9" numFmtId="0" xfId="0" applyAlignment="1" applyFont="1">
      <alignment horizontal="center" vertical="center"/>
    </xf>
    <xf borderId="0" fillId="9" fontId="7" numFmtId="172" xfId="0" applyAlignment="1" applyFont="1" applyNumberFormat="1">
      <alignment horizontal="center" readingOrder="0" vertical="center"/>
    </xf>
    <xf borderId="0" fillId="9" fontId="7" numFmtId="0" xfId="0" applyAlignment="1" applyFont="1">
      <alignment horizontal="center" readingOrder="0"/>
    </xf>
    <xf borderId="0" fillId="9" fontId="7" numFmtId="171" xfId="0" applyAlignment="1" applyFont="1" applyNumberFormat="1">
      <alignment horizontal="center" readingOrder="0"/>
    </xf>
    <xf borderId="0" fillId="9" fontId="17" numFmtId="0" xfId="0" applyAlignment="1" applyFont="1">
      <alignment horizontal="center" readingOrder="0"/>
    </xf>
    <xf borderId="0" fillId="9" fontId="7" numFmtId="0" xfId="0" applyAlignment="1" applyFont="1">
      <alignment horizontal="center" readingOrder="0"/>
    </xf>
    <xf borderId="0" fillId="9" fontId="17" numFmtId="0" xfId="0" applyAlignment="1" applyFont="1">
      <alignment horizontal="center"/>
    </xf>
    <xf borderId="0" fillId="0" fontId="4" numFmtId="0" xfId="0" applyAlignment="1" applyFont="1">
      <alignment horizontal="left"/>
    </xf>
    <xf borderId="0" fillId="0" fontId="22" numFmtId="0" xfId="0" applyAlignment="1" applyFont="1">
      <alignment readingOrder="0" shrinkToFit="0" wrapText="1"/>
    </xf>
    <xf borderId="0" fillId="0" fontId="22" numFmtId="0" xfId="0" applyAlignment="1" applyFont="1">
      <alignment readingOrder="0" shrinkToFit="0" wrapText="1"/>
    </xf>
    <xf borderId="0" fillId="0" fontId="7" numFmtId="0" xfId="0" applyAlignment="1" applyFont="1">
      <alignment readingOrder="0" shrinkToFit="0" wrapText="1"/>
    </xf>
    <xf borderId="0" fillId="0" fontId="22" numFmtId="0" xfId="0" applyAlignment="1" applyFont="1">
      <alignment shrinkToFit="0" wrapText="1"/>
    </xf>
    <xf borderId="0" fillId="8" fontId="4" numFmtId="0" xfId="0" applyAlignment="1" applyFont="1">
      <alignment horizontal="center" readingOrder="0"/>
    </xf>
    <xf borderId="0" fillId="0" fontId="12" numFmtId="0" xfId="0" applyAlignment="1" applyFont="1">
      <alignment horizontal="center" shrinkToFit="0" wrapText="0"/>
    </xf>
    <xf borderId="0" fillId="20" fontId="21" numFmtId="174" xfId="0" applyAlignment="1" applyFont="1" applyNumberFormat="1">
      <alignment horizontal="left" readingOrder="0"/>
    </xf>
    <xf borderId="0" fillId="21" fontId="23" numFmtId="0" xfId="0" applyAlignment="1" applyFill="1" applyFont="1">
      <alignment horizontal="center" readingOrder="0"/>
    </xf>
    <xf borderId="0" fillId="8" fontId="10" numFmtId="0" xfId="0" applyAlignment="1" applyFont="1">
      <alignment readingOrder="0"/>
    </xf>
    <xf borderId="0" fillId="0" fontId="4" numFmtId="0" xfId="0" applyAlignment="1" applyFont="1">
      <alignment horizontal="right" readingOrder="0"/>
    </xf>
    <xf borderId="0" fillId="0" fontId="4" numFmtId="164" xfId="0" applyAlignment="1" applyFont="1" applyNumberFormat="1">
      <alignment horizontal="right" readingOrder="0"/>
    </xf>
    <xf borderId="0" fillId="8" fontId="24" numFmtId="0" xfId="0" applyFont="1"/>
    <xf borderId="0" fillId="8" fontId="25" numFmtId="0" xfId="0" applyFont="1"/>
    <xf borderId="0" fillId="8" fontId="25" numFmtId="0" xfId="0" applyFont="1"/>
    <xf borderId="0" fillId="17" fontId="4" numFmtId="164" xfId="0" applyAlignment="1" applyFont="1" applyNumberFormat="1">
      <alignment horizontal="right" readingOrder="0"/>
    </xf>
    <xf borderId="0" fillId="17" fontId="4" numFmtId="0" xfId="0" applyAlignment="1" applyFont="1">
      <alignment readingOrder="0"/>
    </xf>
    <xf borderId="0" fillId="17" fontId="4" numFmtId="0" xfId="0" applyFont="1"/>
    <xf borderId="0" fillId="0" fontId="12" numFmtId="0" xfId="0" applyAlignment="1" applyFont="1">
      <alignment horizontal="righ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datawrapper.dwcdn.net/cbOrM/12/"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cia.gov/library/publications/the-world-factbook/fields/341.html" TargetMode="External"/><Relationship Id="rId2" Type="http://schemas.openxmlformats.org/officeDocument/2006/relationships/hyperlink" Target="http://nihr.tums.ac.ir/UpFiles/Documents/0c40382a-825b-43ea-88f2-80546586f658.pdf"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29"/>
    <col customWidth="1" min="9" max="9" width="16.0"/>
  </cols>
  <sheetData>
    <row r="1">
      <c r="A1" s="7" t="s">
        <v>1</v>
      </c>
      <c r="H1" s="9" t="s">
        <v>12</v>
      </c>
    </row>
    <row r="2">
      <c r="A2" s="11" t="s">
        <v>16</v>
      </c>
    </row>
    <row r="4">
      <c r="A4" s="13" t="s">
        <v>20</v>
      </c>
      <c r="B4" s="13" t="s">
        <v>23</v>
      </c>
      <c r="C4" s="13" t="s">
        <v>24</v>
      </c>
      <c r="D4" s="13" t="s">
        <v>25</v>
      </c>
      <c r="E4" s="13" t="s">
        <v>26</v>
      </c>
      <c r="F4" s="13" t="s">
        <v>27</v>
      </c>
    </row>
    <row r="5">
      <c r="A5" s="15" t="s">
        <v>28</v>
      </c>
      <c r="B5" s="20">
        <f>7*80+7*150</f>
        <v>1610</v>
      </c>
      <c r="C5" s="20">
        <v>0.0</v>
      </c>
      <c r="D5" s="20">
        <v>1050.0</v>
      </c>
      <c r="E5" s="20">
        <v>0.0</v>
      </c>
      <c r="F5" s="23">
        <f>SUM(B5:E5)</f>
        <v>2660</v>
      </c>
    </row>
    <row r="6">
      <c r="A6" s="25" t="s">
        <v>33</v>
      </c>
      <c r="B6" s="27" t="s">
        <v>34</v>
      </c>
      <c r="C6" s="20" t="s">
        <v>35</v>
      </c>
      <c r="D6" s="20" t="s">
        <v>35</v>
      </c>
      <c r="E6" s="20" t="s">
        <v>35</v>
      </c>
      <c r="F6" s="23"/>
    </row>
    <row r="7">
      <c r="A7" s="25" t="s">
        <v>36</v>
      </c>
      <c r="B7" s="27" t="s">
        <v>37</v>
      </c>
      <c r="C7" s="25" t="s">
        <v>35</v>
      </c>
      <c r="D7" s="27" t="s">
        <v>38</v>
      </c>
      <c r="E7" s="20" t="s">
        <v>35</v>
      </c>
      <c r="F7" s="23"/>
      <c r="I7" s="35" t="s">
        <v>39</v>
      </c>
      <c r="J7" s="39"/>
      <c r="K7" s="40"/>
      <c r="L7" s="42" t="s">
        <v>51</v>
      </c>
      <c r="M7" s="45"/>
    </row>
    <row r="8">
      <c r="A8" s="11" t="s">
        <v>58</v>
      </c>
      <c r="I8" s="47" t="s">
        <v>60</v>
      </c>
      <c r="J8" s="47" t="s">
        <v>63</v>
      </c>
      <c r="K8" s="49"/>
      <c r="L8" s="51"/>
      <c r="M8" s="53"/>
      <c r="N8" s="54" t="s">
        <v>68</v>
      </c>
    </row>
    <row r="9">
      <c r="I9" s="47" t="s">
        <v>71</v>
      </c>
      <c r="J9" s="47">
        <v>150.0</v>
      </c>
      <c r="K9" s="49"/>
      <c r="L9" s="55" t="s">
        <v>72</v>
      </c>
      <c r="M9" s="57">
        <v>2712400.0</v>
      </c>
    </row>
    <row r="10">
      <c r="A10" s="15" t="s">
        <v>28</v>
      </c>
      <c r="B10" s="20">
        <v>5600.0</v>
      </c>
      <c r="C10" s="20">
        <v>250.0</v>
      </c>
      <c r="D10" s="20">
        <f>1050+300</f>
        <v>1350</v>
      </c>
      <c r="E10" s="20">
        <v>1050.0</v>
      </c>
      <c r="F10" s="23">
        <f>SUM(B10:E10)</f>
        <v>8250</v>
      </c>
      <c r="I10" s="47" t="s">
        <v>83</v>
      </c>
      <c r="J10" s="47">
        <v>200.0</v>
      </c>
      <c r="K10" s="49"/>
      <c r="L10" s="55" t="s">
        <v>84</v>
      </c>
      <c r="M10" s="57">
        <v>1270420.0</v>
      </c>
    </row>
    <row r="11">
      <c r="A11" s="25" t="s">
        <v>86</v>
      </c>
      <c r="B11" s="27" t="s">
        <v>89</v>
      </c>
      <c r="C11" s="27" t="s">
        <v>90</v>
      </c>
      <c r="D11" s="27" t="s">
        <v>91</v>
      </c>
      <c r="E11" s="27" t="s">
        <v>92</v>
      </c>
      <c r="F11" s="23"/>
      <c r="G11" s="54" t="s">
        <v>93</v>
      </c>
      <c r="I11" s="47" t="s">
        <v>94</v>
      </c>
      <c r="J11" s="47">
        <v>270.0</v>
      </c>
      <c r="K11" s="49"/>
      <c r="L11" s="63" t="s">
        <v>96</v>
      </c>
      <c r="M11" s="63">
        <v>1163400.0</v>
      </c>
    </row>
    <row r="12">
      <c r="A12" s="25" t="s">
        <v>86</v>
      </c>
      <c r="B12" s="27" t="s">
        <v>100</v>
      </c>
      <c r="C12" s="20"/>
      <c r="D12" s="20"/>
      <c r="E12" s="20"/>
      <c r="F12" s="23"/>
      <c r="I12" s="47" t="s">
        <v>104</v>
      </c>
      <c r="J12" s="47">
        <v>80.0</v>
      </c>
      <c r="K12" s="49"/>
      <c r="L12" s="63" t="s">
        <v>105</v>
      </c>
      <c r="M12" s="64">
        <v>947763.0</v>
      </c>
    </row>
    <row r="13">
      <c r="A13" s="25" t="s">
        <v>86</v>
      </c>
      <c r="B13" s="27" t="s">
        <v>109</v>
      </c>
      <c r="C13" s="20"/>
      <c r="D13" s="20"/>
      <c r="E13" s="20"/>
      <c r="F13" s="23"/>
      <c r="I13" s="47" t="s">
        <v>113</v>
      </c>
      <c r="J13" s="47">
        <v>250.0</v>
      </c>
      <c r="K13" s="49"/>
      <c r="L13" s="63" t="s">
        <v>114</v>
      </c>
      <c r="M13" s="64">
        <v>3909552.0</v>
      </c>
    </row>
    <row r="14">
      <c r="A14" s="25" t="s">
        <v>115</v>
      </c>
      <c r="B14" s="23"/>
      <c r="C14" s="20"/>
      <c r="D14" s="27" t="s">
        <v>118</v>
      </c>
      <c r="E14" s="20"/>
      <c r="F14" s="23"/>
      <c r="I14" s="47" t="s">
        <v>119</v>
      </c>
      <c r="J14" s="47">
        <v>300.0</v>
      </c>
      <c r="K14" s="49"/>
      <c r="L14" s="55" t="s">
        <v>120</v>
      </c>
      <c r="M14" s="57">
        <v>4851274.0</v>
      </c>
    </row>
    <row r="15">
      <c r="A15" s="11" t="s">
        <v>108</v>
      </c>
      <c r="I15" s="47" t="s">
        <v>123</v>
      </c>
      <c r="J15" s="47">
        <v>230.0</v>
      </c>
      <c r="K15" s="49"/>
      <c r="L15" s="55" t="s">
        <v>124</v>
      </c>
      <c r="M15" s="57">
        <v>2530696.0</v>
      </c>
    </row>
    <row r="16">
      <c r="I16" s="47" t="s">
        <v>125</v>
      </c>
      <c r="J16" s="69">
        <v>160.0</v>
      </c>
      <c r="K16" s="49"/>
      <c r="L16" s="55" t="s">
        <v>126</v>
      </c>
      <c r="M16" s="57">
        <v>1868819.0</v>
      </c>
    </row>
    <row r="17">
      <c r="A17" s="15" t="s">
        <v>28</v>
      </c>
      <c r="B17" s="23">
        <f>540*7+(150+300+160+460)*7 +6*160</f>
        <v>12230</v>
      </c>
      <c r="C17" s="20">
        <v>0.0</v>
      </c>
      <c r="D17" s="20">
        <v>450.0</v>
      </c>
      <c r="E17" s="20">
        <v>750.0</v>
      </c>
      <c r="F17" s="23">
        <f>SUM(B17:E17)</f>
        <v>13430</v>
      </c>
      <c r="I17" s="47" t="s">
        <v>127</v>
      </c>
      <c r="J17" s="69">
        <v>300.0</v>
      </c>
      <c r="K17" s="49"/>
      <c r="L17" s="63" t="s">
        <v>128</v>
      </c>
      <c r="M17" s="64">
        <v>1738234.0</v>
      </c>
    </row>
    <row r="18">
      <c r="A18" s="25" t="s">
        <v>129</v>
      </c>
      <c r="B18" s="27" t="s">
        <v>130</v>
      </c>
      <c r="C18" s="20"/>
      <c r="D18" s="20"/>
      <c r="E18" s="20"/>
      <c r="F18" s="23"/>
      <c r="G18" s="54" t="s">
        <v>132</v>
      </c>
      <c r="I18" s="47" t="s">
        <v>133</v>
      </c>
      <c r="J18" s="69">
        <v>200.0</v>
      </c>
      <c r="L18" s="63" t="s">
        <v>135</v>
      </c>
      <c r="M18" s="64">
        <v>1776415.0</v>
      </c>
    </row>
    <row r="19">
      <c r="A19" s="25" t="s">
        <v>129</v>
      </c>
      <c r="B19" s="27" t="s">
        <v>137</v>
      </c>
      <c r="C19" s="20"/>
      <c r="D19" s="20"/>
      <c r="E19" s="20"/>
      <c r="F19" s="23"/>
      <c r="I19" s="74" t="s">
        <v>138</v>
      </c>
      <c r="L19" s="55" t="s">
        <v>139</v>
      </c>
      <c r="M19" s="57">
        <v>580158.0</v>
      </c>
    </row>
    <row r="20">
      <c r="A20" s="25" t="s">
        <v>140</v>
      </c>
      <c r="B20" s="27" t="s">
        <v>141</v>
      </c>
      <c r="C20" s="20"/>
      <c r="D20" s="20"/>
      <c r="E20" s="20"/>
      <c r="F20" s="23"/>
      <c r="L20" s="55" t="s">
        <v>24</v>
      </c>
      <c r="M20" s="57">
        <v>5120850.0</v>
      </c>
    </row>
    <row r="21">
      <c r="A21" s="25" t="s">
        <v>140</v>
      </c>
      <c r="B21" s="27" t="s">
        <v>143</v>
      </c>
      <c r="C21" s="20"/>
      <c r="D21" s="20"/>
      <c r="E21" s="20"/>
      <c r="F21" s="23"/>
      <c r="I21" s="76"/>
      <c r="J21" s="76"/>
      <c r="L21" s="55" t="s">
        <v>144</v>
      </c>
      <c r="M21" s="57">
        <v>3164718.0</v>
      </c>
    </row>
    <row r="22">
      <c r="A22" s="25" t="s">
        <v>140</v>
      </c>
      <c r="B22" s="27" t="s">
        <v>145</v>
      </c>
      <c r="C22" s="20"/>
      <c r="D22" s="20"/>
      <c r="E22" s="20"/>
      <c r="F22" s="23"/>
      <c r="I22" s="35" t="s">
        <v>146</v>
      </c>
      <c r="J22" s="39"/>
      <c r="L22" s="63" t="s">
        <v>147</v>
      </c>
      <c r="M22" s="64">
        <v>1952434.0</v>
      </c>
    </row>
    <row r="23">
      <c r="A23" s="25" t="s">
        <v>115</v>
      </c>
      <c r="B23" s="27" t="s">
        <v>148</v>
      </c>
      <c r="C23" s="20"/>
      <c r="D23" s="20"/>
      <c r="E23" s="20"/>
      <c r="F23" s="23"/>
      <c r="I23" s="55"/>
      <c r="J23" s="80" t="s">
        <v>149</v>
      </c>
      <c r="L23" s="55" t="s">
        <v>151</v>
      </c>
      <c r="M23" s="57">
        <v>6434501.0</v>
      </c>
    </row>
    <row r="24">
      <c r="A24" s="25" t="s">
        <v>152</v>
      </c>
      <c r="B24" s="27" t="s">
        <v>153</v>
      </c>
      <c r="C24" s="20"/>
      <c r="D24" s="20"/>
      <c r="E24" s="20"/>
      <c r="F24" s="23"/>
      <c r="I24" s="82"/>
      <c r="J24" s="80" t="s">
        <v>154</v>
      </c>
      <c r="K24" s="83"/>
      <c r="L24" s="55" t="s">
        <v>155</v>
      </c>
      <c r="M24" s="57">
        <v>4710509.0</v>
      </c>
      <c r="P24" s="83"/>
      <c r="Q24" s="83"/>
    </row>
    <row r="25">
      <c r="A25" s="25" t="s">
        <v>157</v>
      </c>
      <c r="B25" s="23"/>
      <c r="C25" s="20"/>
      <c r="D25" s="27" t="s">
        <v>158</v>
      </c>
      <c r="E25" s="27" t="s">
        <v>159</v>
      </c>
      <c r="F25" s="23"/>
      <c r="G25" s="54" t="s">
        <v>160</v>
      </c>
      <c r="I25" s="84"/>
      <c r="J25" s="80" t="s">
        <v>162</v>
      </c>
      <c r="K25" s="85"/>
      <c r="L25" s="63" t="s">
        <v>163</v>
      </c>
      <c r="M25" s="64">
        <v>713052.0</v>
      </c>
      <c r="P25" s="85"/>
      <c r="Q25" s="85"/>
    </row>
    <row r="26">
      <c r="A26" s="11" t="s">
        <v>79</v>
      </c>
      <c r="I26" s="86"/>
      <c r="J26" s="87" t="s">
        <v>164</v>
      </c>
      <c r="K26" s="85"/>
      <c r="L26" s="63" t="s">
        <v>165</v>
      </c>
      <c r="M26" s="64">
        <v>1603011.0</v>
      </c>
      <c r="P26" s="85"/>
      <c r="Q26" s="85"/>
    </row>
    <row r="27">
      <c r="I27" s="88"/>
      <c r="J27" s="88"/>
      <c r="L27" s="63" t="s">
        <v>166</v>
      </c>
      <c r="M27" s="64">
        <v>1760649.0</v>
      </c>
    </row>
    <row r="28">
      <c r="A28" s="15" t="s">
        <v>28</v>
      </c>
      <c r="B28" s="23">
        <f>525+200</f>
        <v>725</v>
      </c>
      <c r="C28" s="20">
        <v>300.0</v>
      </c>
      <c r="D28" s="20">
        <v>450.0</v>
      </c>
      <c r="E28" s="20">
        <f>1050+450+450+600</f>
        <v>2550</v>
      </c>
      <c r="F28" s="23">
        <f>SUM(B28:E28)</f>
        <v>4025</v>
      </c>
      <c r="I28" s="40"/>
      <c r="J28" s="85"/>
      <c r="K28" s="85"/>
      <c r="L28" s="55" t="s">
        <v>167</v>
      </c>
      <c r="M28" s="57">
        <v>1429475.0</v>
      </c>
      <c r="P28" s="85"/>
      <c r="Q28" s="85"/>
    </row>
    <row r="29">
      <c r="A29" s="25" t="s">
        <v>168</v>
      </c>
      <c r="B29" s="27" t="s">
        <v>169</v>
      </c>
      <c r="C29" s="20"/>
      <c r="D29" s="20"/>
      <c r="E29" s="27" t="s">
        <v>170</v>
      </c>
      <c r="F29" s="23"/>
      <c r="G29" s="54" t="s">
        <v>171</v>
      </c>
      <c r="I29" s="90"/>
      <c r="J29" s="92"/>
      <c r="K29" s="92"/>
      <c r="L29" s="55" t="s">
        <v>172</v>
      </c>
      <c r="M29" s="57">
        <v>3283582.0</v>
      </c>
      <c r="P29" s="92"/>
      <c r="Q29" s="92"/>
    </row>
    <row r="30">
      <c r="A30" s="25" t="s">
        <v>115</v>
      </c>
      <c r="B30" s="27" t="s">
        <v>173</v>
      </c>
      <c r="C30" s="27" t="s">
        <v>174</v>
      </c>
      <c r="D30" s="27" t="s">
        <v>175</v>
      </c>
      <c r="E30" s="27" t="s">
        <v>176</v>
      </c>
      <c r="F30" s="23"/>
      <c r="I30" s="40"/>
      <c r="J30" s="83"/>
      <c r="K30" s="83"/>
      <c r="L30" s="63" t="s">
        <v>178</v>
      </c>
      <c r="M30" s="64">
        <v>863092.0</v>
      </c>
      <c r="P30" s="83"/>
      <c r="Q30" s="83"/>
    </row>
    <row r="31">
      <c r="A31" s="25" t="s">
        <v>180</v>
      </c>
      <c r="B31" s="23"/>
      <c r="C31" s="20"/>
      <c r="D31" s="20"/>
      <c r="E31" s="27" t="s">
        <v>181</v>
      </c>
      <c r="F31" s="23"/>
      <c r="I31" s="90"/>
      <c r="J31" s="94"/>
      <c r="K31" s="95"/>
      <c r="L31" s="55" t="s">
        <v>184</v>
      </c>
      <c r="M31" s="57">
        <v>1273761.0</v>
      </c>
      <c r="P31" s="95"/>
      <c r="Q31" s="40"/>
    </row>
    <row r="32">
      <c r="A32" s="25" t="s">
        <v>185</v>
      </c>
      <c r="B32" s="23"/>
      <c r="C32" s="20"/>
      <c r="D32" s="20"/>
      <c r="E32" s="27" t="s">
        <v>186</v>
      </c>
      <c r="F32" s="23"/>
      <c r="G32" s="54" t="s">
        <v>187</v>
      </c>
      <c r="I32" s="90"/>
      <c r="J32" s="49"/>
      <c r="K32" s="49"/>
      <c r="L32" s="55" t="s">
        <v>188</v>
      </c>
      <c r="M32" s="57">
        <v>1292283.0</v>
      </c>
      <c r="P32" s="49"/>
      <c r="Q32" s="49"/>
    </row>
    <row r="33">
      <c r="A33" s="98"/>
      <c r="I33" s="90"/>
      <c r="K33" s="40"/>
      <c r="L33" s="55" t="s">
        <v>190</v>
      </c>
      <c r="M33" s="57">
        <v>702360.0</v>
      </c>
      <c r="P33" s="40"/>
      <c r="Q33" s="40"/>
    </row>
    <row r="34">
      <c r="I34" s="40"/>
      <c r="J34" s="49"/>
      <c r="K34" s="49"/>
      <c r="L34" s="63" t="s">
        <v>191</v>
      </c>
      <c r="M34" s="64">
        <v>2775014.0</v>
      </c>
      <c r="P34" s="49"/>
      <c r="Q34" s="49"/>
    </row>
    <row r="35">
      <c r="A35" s="11" t="s">
        <v>88</v>
      </c>
      <c r="I35" s="76"/>
      <c r="J35" s="102"/>
      <c r="K35" s="102"/>
      <c r="L35" s="63" t="s">
        <v>192</v>
      </c>
      <c r="M35" s="64">
        <v>768898.0</v>
      </c>
      <c r="P35" s="102"/>
      <c r="Q35" s="102"/>
    </row>
    <row r="36">
      <c r="I36" s="76"/>
      <c r="J36" s="104"/>
      <c r="L36" s="55" t="s">
        <v>23</v>
      </c>
      <c r="M36" s="57">
        <v>1.3267637E7</v>
      </c>
    </row>
    <row r="37">
      <c r="A37" s="15" t="s">
        <v>28</v>
      </c>
      <c r="B37" s="23">
        <f>1400+200+200+1400+600+1050+600+150+160*7+7*172+3*172+4*172+12*230</f>
        <v>11888</v>
      </c>
      <c r="C37" s="20">
        <v>0.0</v>
      </c>
      <c r="D37" s="20">
        <v>0.0</v>
      </c>
      <c r="E37" s="23">
        <f>2800+600+450+3*172</f>
        <v>4366</v>
      </c>
      <c r="F37" s="23">
        <f>SUM(B37:E37)</f>
        <v>16254</v>
      </c>
      <c r="I37" s="76"/>
      <c r="J37" s="98"/>
      <c r="L37" s="63" t="s">
        <v>196</v>
      </c>
      <c r="M37" s="64">
        <v>3265219.0</v>
      </c>
    </row>
    <row r="38">
      <c r="A38" s="25" t="s">
        <v>197</v>
      </c>
      <c r="B38" s="27" t="s">
        <v>198</v>
      </c>
      <c r="C38" s="27"/>
      <c r="D38" s="27"/>
      <c r="E38" s="27" t="s">
        <v>199</v>
      </c>
      <c r="F38" s="107"/>
      <c r="I38" s="76"/>
      <c r="J38" s="98"/>
      <c r="L38" s="55" t="s">
        <v>200</v>
      </c>
      <c r="M38" s="57">
        <v>1138533.0</v>
      </c>
    </row>
    <row r="39">
      <c r="A39" s="25" t="s">
        <v>197</v>
      </c>
      <c r="B39" s="27" t="s">
        <v>201</v>
      </c>
      <c r="C39" s="27"/>
      <c r="D39" s="27"/>
      <c r="E39" s="27"/>
      <c r="F39" s="107"/>
      <c r="L39" s="63" t="s">
        <v>202</v>
      </c>
      <c r="M39" s="64">
        <v>1057461.0</v>
      </c>
      <c r="N39" s="81" t="s">
        <v>203</v>
      </c>
    </row>
    <row r="40">
      <c r="A40" s="25" t="s">
        <v>197</v>
      </c>
      <c r="B40" s="27" t="s">
        <v>204</v>
      </c>
      <c r="C40" s="27"/>
      <c r="D40" s="27"/>
      <c r="E40" s="27"/>
      <c r="F40" s="107"/>
      <c r="L40" s="63">
        <v>31.0</v>
      </c>
      <c r="M40" s="109">
        <f>SUM(M9:M39)</f>
        <v>79926170</v>
      </c>
      <c r="N40" s="110">
        <f>sum(M9,M10,M14:M16,M19:M21,M23:M24,M28:M29,M31:M33,M36,M38)</f>
        <v>55631976</v>
      </c>
    </row>
    <row r="41">
      <c r="A41" s="25" t="s">
        <v>115</v>
      </c>
      <c r="B41" s="27" t="s">
        <v>205</v>
      </c>
      <c r="C41" s="27"/>
      <c r="D41" s="27"/>
      <c r="E41" s="27" t="s">
        <v>206</v>
      </c>
      <c r="F41" s="107"/>
    </row>
    <row r="42">
      <c r="A42" s="25" t="s">
        <v>115</v>
      </c>
      <c r="B42" s="27" t="s">
        <v>207</v>
      </c>
      <c r="C42" s="27"/>
      <c r="D42" s="27"/>
      <c r="E42" s="27"/>
      <c r="F42" s="107"/>
    </row>
    <row r="43">
      <c r="A43" s="25" t="s">
        <v>152</v>
      </c>
      <c r="B43" s="27" t="s">
        <v>208</v>
      </c>
      <c r="C43" s="27"/>
      <c r="D43" s="27"/>
      <c r="E43" s="27" t="s">
        <v>209</v>
      </c>
      <c r="F43" s="107"/>
    </row>
    <row r="44">
      <c r="A44" s="25" t="s">
        <v>152</v>
      </c>
      <c r="B44" s="27" t="s">
        <v>210</v>
      </c>
      <c r="C44" s="27"/>
      <c r="D44" s="27"/>
      <c r="E44" s="27"/>
      <c r="F44" s="107"/>
    </row>
    <row r="45">
      <c r="A45" s="25" t="s">
        <v>152</v>
      </c>
      <c r="B45" s="27" t="s">
        <v>211</v>
      </c>
      <c r="C45" s="27"/>
      <c r="D45" s="27"/>
      <c r="E45" s="27"/>
      <c r="F45" s="107"/>
    </row>
    <row r="46">
      <c r="A46" s="25" t="s">
        <v>152</v>
      </c>
      <c r="B46" s="27" t="s">
        <v>212</v>
      </c>
      <c r="C46" s="27"/>
      <c r="D46" s="27"/>
      <c r="E46" s="27"/>
      <c r="F46" s="107"/>
    </row>
    <row r="47">
      <c r="A47" s="25" t="s">
        <v>213</v>
      </c>
      <c r="B47" s="27" t="s">
        <v>214</v>
      </c>
      <c r="C47" s="27"/>
      <c r="D47" s="27"/>
      <c r="E47" s="27" t="s">
        <v>215</v>
      </c>
      <c r="F47" s="107"/>
    </row>
    <row r="48">
      <c r="A48" s="25" t="s">
        <v>213</v>
      </c>
      <c r="B48" s="27" t="s">
        <v>216</v>
      </c>
      <c r="C48" s="27"/>
      <c r="D48" s="27"/>
      <c r="E48" s="27"/>
      <c r="F48" s="107"/>
    </row>
    <row r="49">
      <c r="A49" s="25" t="s">
        <v>213</v>
      </c>
      <c r="B49" s="27" t="s">
        <v>217</v>
      </c>
      <c r="C49" s="27"/>
      <c r="D49" s="27"/>
      <c r="E49" s="27"/>
      <c r="F49" s="107"/>
    </row>
    <row r="50">
      <c r="A50" s="25" t="s">
        <v>140</v>
      </c>
      <c r="B50" s="27" t="s">
        <v>218</v>
      </c>
      <c r="C50" s="27"/>
      <c r="D50" s="27"/>
      <c r="E50" s="27"/>
      <c r="F50" s="107"/>
    </row>
    <row r="51">
      <c r="A51" s="25" t="s">
        <v>140</v>
      </c>
      <c r="B51" s="27" t="s">
        <v>220</v>
      </c>
      <c r="C51" s="27"/>
      <c r="D51" s="27"/>
      <c r="E51" s="27"/>
      <c r="F51" s="107"/>
    </row>
    <row r="52">
      <c r="A52" s="25" t="s">
        <v>140</v>
      </c>
      <c r="B52" s="27" t="s">
        <v>222</v>
      </c>
      <c r="C52" s="27"/>
      <c r="D52" s="27"/>
      <c r="E52" s="27"/>
      <c r="F52" s="107"/>
    </row>
    <row r="53">
      <c r="A53" s="11" t="s">
        <v>112</v>
      </c>
    </row>
    <row r="55">
      <c r="A55" s="15" t="s">
        <v>28</v>
      </c>
      <c r="B55" s="20">
        <v>600.0</v>
      </c>
      <c r="C55" s="20">
        <v>0.0</v>
      </c>
      <c r="D55" s="20">
        <v>0.0</v>
      </c>
      <c r="E55" s="20">
        <v>200.0</v>
      </c>
      <c r="F55" s="23">
        <f>SUM(B55:E55)</f>
        <v>800</v>
      </c>
    </row>
    <row r="56">
      <c r="A56" s="25" t="s">
        <v>115</v>
      </c>
      <c r="B56" s="27" t="s">
        <v>233</v>
      </c>
      <c r="C56" s="20"/>
      <c r="D56" s="20"/>
      <c r="E56" s="27" t="s">
        <v>234</v>
      </c>
      <c r="F56" s="23"/>
    </row>
    <row r="57">
      <c r="A57" s="112" t="s">
        <v>44</v>
      </c>
    </row>
    <row r="59">
      <c r="A59" s="15" t="s">
        <v>28</v>
      </c>
      <c r="B59" s="107">
        <f>7*300+1500+900+1200+1000</f>
        <v>6700</v>
      </c>
      <c r="C59" s="107"/>
      <c r="D59" s="107"/>
      <c r="E59" s="107"/>
      <c r="F59" s="107">
        <f>SUM(B59:E59)</f>
        <v>6700</v>
      </c>
    </row>
    <row r="60">
      <c r="A60" s="63" t="s">
        <v>140</v>
      </c>
      <c r="B60" s="63" t="s">
        <v>235</v>
      </c>
      <c r="C60" s="115"/>
      <c r="D60" s="115"/>
      <c r="E60" s="63"/>
      <c r="F60" s="117"/>
    </row>
    <row r="61">
      <c r="A61" s="63" t="s">
        <v>140</v>
      </c>
      <c r="B61" s="63" t="s">
        <v>236</v>
      </c>
      <c r="C61" s="115"/>
      <c r="D61" s="115"/>
      <c r="E61" s="63"/>
      <c r="F61" s="117"/>
    </row>
    <row r="62">
      <c r="A62" s="63" t="s">
        <v>140</v>
      </c>
      <c r="B62" s="63" t="s">
        <v>237</v>
      </c>
      <c r="C62" s="115"/>
      <c r="D62" s="115"/>
      <c r="E62" s="63"/>
      <c r="F62" s="117"/>
    </row>
    <row r="63">
      <c r="A63" s="120" t="s">
        <v>140</v>
      </c>
      <c r="B63" s="120" t="s">
        <v>238</v>
      </c>
      <c r="C63" s="122"/>
      <c r="D63" s="122"/>
      <c r="E63" s="122"/>
      <c r="F63" s="124"/>
    </row>
    <row r="64">
      <c r="A64" s="120" t="s">
        <v>239</v>
      </c>
      <c r="B64" s="120" t="s">
        <v>240</v>
      </c>
      <c r="C64" s="120"/>
      <c r="D64" s="120"/>
      <c r="E64" s="120"/>
      <c r="F64" s="125"/>
    </row>
    <row r="65">
      <c r="A65" s="126" t="s">
        <v>242</v>
      </c>
      <c r="B65" s="131"/>
      <c r="C65" s="131"/>
      <c r="D65" s="131"/>
      <c r="E65" s="39"/>
      <c r="F65" s="132">
        <f>SUM(F5:F59)</f>
        <v>52119</v>
      </c>
    </row>
    <row r="69">
      <c r="A69" s="133" t="s">
        <v>243</v>
      </c>
    </row>
    <row r="71">
      <c r="A71" s="15" t="s">
        <v>28</v>
      </c>
      <c r="B71" s="25">
        <f>50*5</f>
        <v>250</v>
      </c>
      <c r="C71" s="25">
        <v>250.0</v>
      </c>
      <c r="D71" s="25">
        <v>250.0</v>
      </c>
      <c r="E71" s="25">
        <v>250.0</v>
      </c>
      <c r="F71" s="25">
        <v>1000.0</v>
      </c>
    </row>
    <row r="72">
      <c r="A72" s="25" t="s">
        <v>245</v>
      </c>
      <c r="B72" s="63" t="s">
        <v>246</v>
      </c>
      <c r="C72" s="63" t="s">
        <v>247</v>
      </c>
      <c r="D72" s="63" t="s">
        <v>248</v>
      </c>
      <c r="E72" s="63" t="s">
        <v>249</v>
      </c>
      <c r="F72" s="134"/>
    </row>
    <row r="73">
      <c r="A73" s="135" t="s">
        <v>251</v>
      </c>
    </row>
    <row r="79">
      <c r="A79" s="42" t="s">
        <v>253</v>
      </c>
      <c r="B79" s="100"/>
      <c r="C79" s="100"/>
      <c r="D79" s="45"/>
    </row>
    <row r="80">
      <c r="A80" s="51"/>
      <c r="B80" s="103"/>
      <c r="C80" s="103"/>
      <c r="D80" s="53"/>
    </row>
    <row r="81">
      <c r="A81" s="25" t="s">
        <v>0</v>
      </c>
      <c r="B81" s="25" t="s">
        <v>221</v>
      </c>
      <c r="C81" s="25" t="s">
        <v>255</v>
      </c>
      <c r="D81" s="25" t="s">
        <v>256</v>
      </c>
    </row>
    <row r="82">
      <c r="A82" s="136">
        <v>43885.0</v>
      </c>
      <c r="B82" s="25" t="s">
        <v>16</v>
      </c>
      <c r="C82" s="25">
        <v>2660.0</v>
      </c>
      <c r="D82" s="25">
        <v>2.0</v>
      </c>
    </row>
    <row r="83">
      <c r="A83" s="136">
        <v>43883.0</v>
      </c>
      <c r="B83" s="25" t="s">
        <v>108</v>
      </c>
      <c r="C83" s="25">
        <v>13430.0</v>
      </c>
      <c r="D83" s="25">
        <v>3.0</v>
      </c>
    </row>
    <row r="84">
      <c r="A84" s="136">
        <v>43886.0</v>
      </c>
      <c r="B84" s="25" t="s">
        <v>79</v>
      </c>
      <c r="C84" s="25">
        <v>4025.0</v>
      </c>
      <c r="D84" s="25">
        <v>3.0</v>
      </c>
    </row>
    <row r="85">
      <c r="A85" s="136">
        <v>43885.0</v>
      </c>
      <c r="B85" s="25" t="s">
        <v>88</v>
      </c>
      <c r="C85" s="25">
        <v>16254.0</v>
      </c>
      <c r="D85" s="25">
        <v>1.0</v>
      </c>
    </row>
    <row r="86">
      <c r="A86" s="136">
        <v>43882.0</v>
      </c>
      <c r="B86" s="25" t="s">
        <v>112</v>
      </c>
      <c r="C86" s="25">
        <v>800.0</v>
      </c>
      <c r="D86" s="25">
        <v>1.0</v>
      </c>
    </row>
    <row r="87">
      <c r="A87" s="137">
        <v>43896.0</v>
      </c>
      <c r="B87" s="25" t="s">
        <v>44</v>
      </c>
      <c r="C87" s="25">
        <v>6700.0</v>
      </c>
      <c r="D87" s="25">
        <v>28.0</v>
      </c>
    </row>
    <row r="90">
      <c r="A90" s="98"/>
      <c r="B90" s="98"/>
      <c r="C90" s="98"/>
      <c r="E90" s="98"/>
      <c r="F90" s="98"/>
      <c r="G90" s="98"/>
      <c r="H90" s="98"/>
      <c r="I90" s="98"/>
    </row>
    <row r="91">
      <c r="A91" s="98"/>
      <c r="B91" s="98"/>
      <c r="C91" s="98"/>
      <c r="E91" s="98"/>
      <c r="F91" s="98"/>
      <c r="G91" s="98"/>
      <c r="H91" s="98"/>
      <c r="I91" s="98"/>
    </row>
  </sheetData>
  <mergeCells count="31">
    <mergeCell ref="A1:F1"/>
    <mergeCell ref="H1:M5"/>
    <mergeCell ref="A2:F3"/>
    <mergeCell ref="I7:J7"/>
    <mergeCell ref="L7:M8"/>
    <mergeCell ref="N8:O8"/>
    <mergeCell ref="G11:H11"/>
    <mergeCell ref="I26:I27"/>
    <mergeCell ref="J26:J27"/>
    <mergeCell ref="K26:K27"/>
    <mergeCell ref="P26:P27"/>
    <mergeCell ref="Q26:Q27"/>
    <mergeCell ref="A8:F9"/>
    <mergeCell ref="A15:F16"/>
    <mergeCell ref="G18:H18"/>
    <mergeCell ref="I19:J20"/>
    <mergeCell ref="I22:J22"/>
    <mergeCell ref="G25:H25"/>
    <mergeCell ref="A26:F27"/>
    <mergeCell ref="A57:F58"/>
    <mergeCell ref="A65:E65"/>
    <mergeCell ref="A69:F70"/>
    <mergeCell ref="A73:F76"/>
    <mergeCell ref="A79:D80"/>
    <mergeCell ref="G29:H29"/>
    <mergeCell ref="G32:H34"/>
    <mergeCell ref="A33:F34"/>
    <mergeCell ref="A35:F36"/>
    <mergeCell ref="N39:O39"/>
    <mergeCell ref="N40:O40"/>
    <mergeCell ref="A53:F54"/>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8" max="8" width="17.71"/>
    <col customWidth="1" min="10" max="10" width="18.43"/>
  </cols>
  <sheetData>
    <row r="1">
      <c r="A1" s="225" t="s">
        <v>533</v>
      </c>
      <c r="C1" s="226"/>
      <c r="E1" s="17"/>
      <c r="F1" s="17" t="s">
        <v>534</v>
      </c>
      <c r="G1" s="17" t="s">
        <v>14</v>
      </c>
      <c r="H1" s="17" t="s">
        <v>535</v>
      </c>
      <c r="I1" s="17" t="s">
        <v>18</v>
      </c>
      <c r="J1" s="17" t="s">
        <v>536</v>
      </c>
      <c r="K1" s="17" t="s">
        <v>537</v>
      </c>
      <c r="L1" s="17" t="s">
        <v>538</v>
      </c>
      <c r="M1" s="17" t="s">
        <v>539</v>
      </c>
      <c r="N1" s="17" t="s">
        <v>540</v>
      </c>
      <c r="O1" s="17" t="s">
        <v>541</v>
      </c>
      <c r="P1" s="17" t="s">
        <v>542</v>
      </c>
      <c r="Q1" s="17" t="s">
        <v>543</v>
      </c>
    </row>
    <row r="2">
      <c r="A2" s="17" t="s">
        <v>544</v>
      </c>
      <c r="C2" s="226"/>
      <c r="D2" s="17" t="s">
        <v>545</v>
      </c>
      <c r="E2" s="17"/>
      <c r="F2" s="227">
        <v>43876.0</v>
      </c>
      <c r="G2" s="226">
        <v>0.0</v>
      </c>
      <c r="H2" s="226">
        <v>0.0</v>
      </c>
      <c r="I2" s="226">
        <v>0.0</v>
      </c>
      <c r="J2" s="226">
        <v>0.0</v>
      </c>
      <c r="K2" s="17">
        <v>0.0</v>
      </c>
      <c r="L2" s="17">
        <v>0.0</v>
      </c>
      <c r="M2" s="105" t="str">
        <f t="shared" ref="M2:M53" si="2">100*(I2/G2)</f>
        <v>#DIV/0!</v>
      </c>
      <c r="N2" s="101" t="str">
        <f t="shared" ref="N2:N46" si="3">J2/H2</f>
        <v>#DIV/0!</v>
      </c>
      <c r="O2" s="101" t="str">
        <f t="shared" ref="O2:O46" si="4">I2/G2</f>
        <v>#DIV/0!</v>
      </c>
      <c r="P2" s="101" t="str">
        <f t="shared" ref="P2:Q2" si="1">G2/K2</f>
        <v>#DIV/0!</v>
      </c>
      <c r="Q2" s="101" t="str">
        <f t="shared" si="1"/>
        <v>#DIV/0!</v>
      </c>
    </row>
    <row r="3">
      <c r="A3" s="96" t="s">
        <v>546</v>
      </c>
      <c r="C3" s="226"/>
      <c r="F3" s="227">
        <v>43877.0</v>
      </c>
      <c r="G3" s="226">
        <v>0.0</v>
      </c>
      <c r="H3" s="226">
        <v>0.0</v>
      </c>
      <c r="I3" s="226">
        <v>0.0</v>
      </c>
      <c r="J3" s="226">
        <v>0.0</v>
      </c>
      <c r="K3" s="17">
        <v>0.0</v>
      </c>
      <c r="L3" s="17">
        <v>0.0</v>
      </c>
      <c r="M3" s="105" t="str">
        <f t="shared" si="2"/>
        <v>#DIV/0!</v>
      </c>
      <c r="N3" s="101" t="str">
        <f t="shared" si="3"/>
        <v>#DIV/0!</v>
      </c>
      <c r="O3" s="101" t="str">
        <f t="shared" si="4"/>
        <v>#DIV/0!</v>
      </c>
      <c r="P3" s="101" t="str">
        <f t="shared" ref="P3:Q3" si="5">G3/K3</f>
        <v>#DIV/0!</v>
      </c>
      <c r="Q3" s="101" t="str">
        <f t="shared" si="5"/>
        <v>#DIV/0!</v>
      </c>
    </row>
    <row r="4">
      <c r="C4" s="226"/>
      <c r="F4" s="227">
        <v>43878.0</v>
      </c>
      <c r="G4" s="226">
        <v>0.0</v>
      </c>
      <c r="H4" s="226">
        <v>0.0</v>
      </c>
      <c r="I4" s="226">
        <v>0.0</v>
      </c>
      <c r="J4" s="226">
        <v>0.0</v>
      </c>
      <c r="K4" s="17">
        <v>0.0</v>
      </c>
      <c r="L4" s="17">
        <v>0.0</v>
      </c>
      <c r="M4" s="105" t="str">
        <f t="shared" si="2"/>
        <v>#DIV/0!</v>
      </c>
      <c r="N4" s="101" t="str">
        <f t="shared" si="3"/>
        <v>#DIV/0!</v>
      </c>
      <c r="O4" s="101" t="str">
        <f t="shared" si="4"/>
        <v>#DIV/0!</v>
      </c>
      <c r="P4" s="101" t="str">
        <f t="shared" ref="P4:Q4" si="6">G4/K4</f>
        <v>#DIV/0!</v>
      </c>
      <c r="Q4" s="101" t="str">
        <f t="shared" si="6"/>
        <v>#DIV/0!</v>
      </c>
    </row>
    <row r="5">
      <c r="C5" s="226"/>
      <c r="F5" s="227">
        <v>43879.0</v>
      </c>
      <c r="G5" s="226">
        <v>0.0</v>
      </c>
      <c r="H5" s="226">
        <v>0.0</v>
      </c>
      <c r="I5" s="226">
        <v>0.0</v>
      </c>
      <c r="J5" s="226">
        <v>0.0</v>
      </c>
      <c r="K5" s="17">
        <v>0.0</v>
      </c>
      <c r="L5" s="17">
        <v>0.0</v>
      </c>
      <c r="M5" s="105" t="str">
        <f t="shared" si="2"/>
        <v>#DIV/0!</v>
      </c>
      <c r="N5" s="101" t="str">
        <f t="shared" si="3"/>
        <v>#DIV/0!</v>
      </c>
      <c r="O5" s="101" t="str">
        <f t="shared" si="4"/>
        <v>#DIV/0!</v>
      </c>
      <c r="P5" s="101" t="str">
        <f t="shared" ref="P5:Q5" si="7">G5/K5</f>
        <v>#DIV/0!</v>
      </c>
      <c r="Q5" s="101" t="str">
        <f t="shared" si="7"/>
        <v>#DIV/0!</v>
      </c>
    </row>
    <row r="6">
      <c r="C6" s="226"/>
      <c r="F6" s="227">
        <v>43880.0</v>
      </c>
      <c r="G6" s="226">
        <v>2.0</v>
      </c>
      <c r="H6" s="226">
        <v>2.0</v>
      </c>
      <c r="I6" s="226">
        <v>2.0</v>
      </c>
      <c r="J6" s="226">
        <v>2.0</v>
      </c>
      <c r="K6" s="17">
        <v>0.0</v>
      </c>
      <c r="L6" s="17">
        <v>0.0</v>
      </c>
      <c r="M6" s="105">
        <f t="shared" si="2"/>
        <v>100</v>
      </c>
      <c r="N6" s="101">
        <f t="shared" si="3"/>
        <v>1</v>
      </c>
      <c r="O6" s="101">
        <f t="shared" si="4"/>
        <v>1</v>
      </c>
      <c r="P6" s="101" t="str">
        <f t="shared" ref="P6:Q6" si="8">G6/K6</f>
        <v>#DIV/0!</v>
      </c>
      <c r="Q6" s="101" t="str">
        <f t="shared" si="8"/>
        <v>#DIV/0!</v>
      </c>
    </row>
    <row r="7">
      <c r="C7" s="226"/>
      <c r="F7" s="227">
        <v>43881.0</v>
      </c>
      <c r="G7" s="226">
        <v>5.0</v>
      </c>
      <c r="H7" s="226">
        <v>3.0</v>
      </c>
      <c r="I7" s="226">
        <v>2.0</v>
      </c>
      <c r="J7" s="226">
        <v>0.0</v>
      </c>
      <c r="K7" s="17">
        <v>0.0</v>
      </c>
      <c r="L7" s="17">
        <v>0.0</v>
      </c>
      <c r="M7" s="105">
        <f t="shared" si="2"/>
        <v>40</v>
      </c>
      <c r="N7" s="101">
        <f t="shared" si="3"/>
        <v>0</v>
      </c>
      <c r="O7" s="101">
        <f t="shared" si="4"/>
        <v>0.4</v>
      </c>
      <c r="P7" s="101" t="str">
        <f t="shared" ref="P7:Q7" si="9">G7/K7</f>
        <v>#DIV/0!</v>
      </c>
      <c r="Q7" s="101" t="str">
        <f t="shared" si="9"/>
        <v>#DIV/0!</v>
      </c>
    </row>
    <row r="8">
      <c r="C8" s="226"/>
      <c r="F8" s="227">
        <v>43882.0</v>
      </c>
      <c r="G8" s="226">
        <v>18.0</v>
      </c>
      <c r="H8" s="226">
        <v>13.0</v>
      </c>
      <c r="I8" s="226">
        <v>4.0</v>
      </c>
      <c r="J8" s="226">
        <v>2.0</v>
      </c>
      <c r="K8" s="17">
        <v>0.0</v>
      </c>
      <c r="L8" s="17">
        <v>0.0</v>
      </c>
      <c r="M8" s="105">
        <f t="shared" si="2"/>
        <v>22.22222222</v>
      </c>
      <c r="N8" s="101">
        <f t="shared" si="3"/>
        <v>0.1538461538</v>
      </c>
      <c r="O8" s="101">
        <f t="shared" si="4"/>
        <v>0.2222222222</v>
      </c>
      <c r="P8" s="101" t="str">
        <f t="shared" ref="P8:Q8" si="10">G8/K8</f>
        <v>#DIV/0!</v>
      </c>
      <c r="Q8" s="101" t="str">
        <f t="shared" si="10"/>
        <v>#DIV/0!</v>
      </c>
    </row>
    <row r="9">
      <c r="C9" s="226"/>
      <c r="F9" s="227">
        <v>43883.0</v>
      </c>
      <c r="G9" s="226">
        <v>29.0</v>
      </c>
      <c r="H9" s="226">
        <v>11.0</v>
      </c>
      <c r="I9" s="226">
        <v>6.0</v>
      </c>
      <c r="J9" s="226">
        <v>2.0</v>
      </c>
      <c r="K9" s="17">
        <v>0.0</v>
      </c>
      <c r="L9" s="17">
        <v>0.0</v>
      </c>
      <c r="M9" s="105">
        <f t="shared" si="2"/>
        <v>20.68965517</v>
      </c>
      <c r="N9" s="101">
        <f t="shared" si="3"/>
        <v>0.1818181818</v>
      </c>
      <c r="O9" s="101">
        <f t="shared" si="4"/>
        <v>0.2068965517</v>
      </c>
      <c r="P9" s="101" t="str">
        <f t="shared" ref="P9:Q9" si="11">G9/K9</f>
        <v>#DIV/0!</v>
      </c>
      <c r="Q9" s="101" t="str">
        <f t="shared" si="11"/>
        <v>#DIV/0!</v>
      </c>
    </row>
    <row r="10">
      <c r="C10" s="226"/>
      <c r="F10" s="227">
        <v>43884.0</v>
      </c>
      <c r="G10" s="226">
        <v>43.0</v>
      </c>
      <c r="H10" s="226">
        <v>14.0</v>
      </c>
      <c r="I10" s="226">
        <v>8.0</v>
      </c>
      <c r="J10" s="226">
        <v>2.0</v>
      </c>
      <c r="K10" s="101">
        <f>sum(L10)</f>
        <v>1</v>
      </c>
      <c r="L10" s="17">
        <v>1.0</v>
      </c>
      <c r="M10" s="105">
        <f t="shared" si="2"/>
        <v>18.60465116</v>
      </c>
      <c r="N10" s="101">
        <f t="shared" si="3"/>
        <v>0.1428571429</v>
      </c>
      <c r="O10" s="101">
        <f t="shared" si="4"/>
        <v>0.1860465116</v>
      </c>
      <c r="P10" s="101">
        <f t="shared" ref="P10:Q10" si="12">G10/K10</f>
        <v>43</v>
      </c>
      <c r="Q10" s="101">
        <f t="shared" si="12"/>
        <v>14</v>
      </c>
    </row>
    <row r="11">
      <c r="C11" s="226"/>
      <c r="F11" s="227">
        <v>43885.0</v>
      </c>
      <c r="G11" s="226">
        <v>61.0</v>
      </c>
      <c r="H11" s="226">
        <v>18.0</v>
      </c>
      <c r="I11" s="226">
        <v>12.0</v>
      </c>
      <c r="J11" s="226">
        <v>4.0</v>
      </c>
      <c r="K11" s="101">
        <f>sum(L10:L11)</f>
        <v>3</v>
      </c>
      <c r="L11" s="17">
        <v>2.0</v>
      </c>
      <c r="M11" s="105">
        <f t="shared" si="2"/>
        <v>19.67213115</v>
      </c>
      <c r="N11" s="101">
        <f t="shared" si="3"/>
        <v>0.2222222222</v>
      </c>
      <c r="O11" s="101">
        <f t="shared" si="4"/>
        <v>0.1967213115</v>
      </c>
      <c r="P11" s="101">
        <f t="shared" ref="P11:Q11" si="13">G11/K11</f>
        <v>20.33333333</v>
      </c>
      <c r="Q11" s="101">
        <f t="shared" si="13"/>
        <v>9</v>
      </c>
    </row>
    <row r="12">
      <c r="C12" s="226"/>
      <c r="F12" s="227">
        <v>43886.0</v>
      </c>
      <c r="G12" s="226">
        <v>95.0</v>
      </c>
      <c r="H12" s="226">
        <v>34.0</v>
      </c>
      <c r="I12" s="226">
        <v>16.0</v>
      </c>
      <c r="J12" s="226">
        <v>4.0</v>
      </c>
      <c r="K12" s="101">
        <f>sum(L10:L12)</f>
        <v>25</v>
      </c>
      <c r="L12" s="17">
        <v>22.0</v>
      </c>
      <c r="M12" s="105">
        <f t="shared" si="2"/>
        <v>16.84210526</v>
      </c>
      <c r="N12" s="101">
        <f t="shared" si="3"/>
        <v>0.1176470588</v>
      </c>
      <c r="O12" s="101">
        <f t="shared" si="4"/>
        <v>0.1684210526</v>
      </c>
      <c r="P12" s="101">
        <f t="shared" ref="P12:Q12" si="14">G12/K12</f>
        <v>3.8</v>
      </c>
      <c r="Q12" s="101">
        <f t="shared" si="14"/>
        <v>1.545454545</v>
      </c>
    </row>
    <row r="13">
      <c r="C13" s="226"/>
      <c r="F13" s="227">
        <v>43887.0</v>
      </c>
      <c r="G13" s="226">
        <v>139.0</v>
      </c>
      <c r="H13" s="226">
        <v>44.0</v>
      </c>
      <c r="I13" s="226">
        <v>19.0</v>
      </c>
      <c r="J13" s="226">
        <v>3.0</v>
      </c>
      <c r="K13" s="101">
        <f>sum(L10:L13)</f>
        <v>25</v>
      </c>
      <c r="L13" s="17">
        <v>0.0</v>
      </c>
      <c r="M13" s="105">
        <f t="shared" si="2"/>
        <v>13.66906475</v>
      </c>
      <c r="N13" s="101">
        <f t="shared" si="3"/>
        <v>0.06818181818</v>
      </c>
      <c r="O13" s="101">
        <f t="shared" si="4"/>
        <v>0.1366906475</v>
      </c>
      <c r="P13" s="101">
        <f t="shared" ref="P13:Q13" si="15">G13/K13</f>
        <v>5.56</v>
      </c>
      <c r="Q13" s="101" t="str">
        <f t="shared" si="15"/>
        <v>#DIV/0!</v>
      </c>
    </row>
    <row r="14">
      <c r="C14" s="226"/>
      <c r="F14" s="227">
        <v>43888.0</v>
      </c>
      <c r="G14" s="226">
        <v>245.0</v>
      </c>
      <c r="H14" s="226">
        <v>106.0</v>
      </c>
      <c r="I14" s="226">
        <v>26.0</v>
      </c>
      <c r="J14" s="226">
        <v>7.0</v>
      </c>
      <c r="K14" s="101">
        <f>sum(L10:L14)</f>
        <v>54</v>
      </c>
      <c r="L14" s="17">
        <v>29.0</v>
      </c>
      <c r="M14" s="105">
        <f t="shared" si="2"/>
        <v>10.6122449</v>
      </c>
      <c r="N14" s="101">
        <f t="shared" si="3"/>
        <v>0.06603773585</v>
      </c>
      <c r="O14" s="101">
        <f t="shared" si="4"/>
        <v>0.106122449</v>
      </c>
      <c r="P14" s="101">
        <f t="shared" ref="P14:Q14" si="16">G14/K14</f>
        <v>4.537037037</v>
      </c>
      <c r="Q14" s="101">
        <f t="shared" si="16"/>
        <v>3.655172414</v>
      </c>
    </row>
    <row r="15">
      <c r="C15" s="226"/>
      <c r="F15" s="227">
        <v>43889.0</v>
      </c>
      <c r="G15" s="226">
        <v>388.0</v>
      </c>
      <c r="H15" s="226">
        <v>143.0</v>
      </c>
      <c r="I15" s="226">
        <v>34.0</v>
      </c>
      <c r="J15" s="226">
        <v>8.0</v>
      </c>
      <c r="K15" s="101">
        <f>sum(L10:L15)</f>
        <v>73</v>
      </c>
      <c r="L15" s="17">
        <v>19.0</v>
      </c>
      <c r="M15" s="105">
        <f t="shared" si="2"/>
        <v>8.762886598</v>
      </c>
      <c r="N15" s="101">
        <f t="shared" si="3"/>
        <v>0.05594405594</v>
      </c>
      <c r="O15" s="101">
        <f t="shared" si="4"/>
        <v>0.08762886598</v>
      </c>
      <c r="P15" s="101">
        <f t="shared" ref="P15:Q15" si="17">G15/K15</f>
        <v>5.315068493</v>
      </c>
      <c r="Q15" s="101">
        <f t="shared" si="17"/>
        <v>7.526315789</v>
      </c>
    </row>
    <row r="16">
      <c r="C16" s="226"/>
      <c r="F16" s="227">
        <v>43890.0</v>
      </c>
      <c r="G16" s="226">
        <v>593.0</v>
      </c>
      <c r="H16" s="226">
        <v>205.0</v>
      </c>
      <c r="I16" s="226">
        <v>43.0</v>
      </c>
      <c r="J16" s="226">
        <v>9.0</v>
      </c>
      <c r="K16" s="101">
        <f>sum(L10:L16)</f>
        <v>123</v>
      </c>
      <c r="L16" s="17">
        <v>50.0</v>
      </c>
      <c r="M16" s="105">
        <f t="shared" si="2"/>
        <v>7.251264755</v>
      </c>
      <c r="N16" s="101">
        <f t="shared" si="3"/>
        <v>0.04390243902</v>
      </c>
      <c r="O16" s="101">
        <f t="shared" si="4"/>
        <v>0.07251264755</v>
      </c>
      <c r="P16" s="101">
        <f t="shared" ref="P16:Q16" si="18">G16/K16</f>
        <v>4.821138211</v>
      </c>
      <c r="Q16" s="101">
        <f t="shared" si="18"/>
        <v>4.1</v>
      </c>
    </row>
    <row r="17">
      <c r="C17" s="226"/>
      <c r="F17" s="227">
        <v>43891.0</v>
      </c>
      <c r="G17" s="226">
        <v>978.0</v>
      </c>
      <c r="H17" s="226">
        <v>385.0</v>
      </c>
      <c r="I17" s="226">
        <v>54.0</v>
      </c>
      <c r="J17" s="226">
        <v>11.0</v>
      </c>
      <c r="K17" s="101">
        <f>sum(L10:L17)</f>
        <v>175</v>
      </c>
      <c r="L17" s="17">
        <v>52.0</v>
      </c>
      <c r="M17" s="105">
        <f t="shared" si="2"/>
        <v>5.521472393</v>
      </c>
      <c r="N17" s="101">
        <f t="shared" si="3"/>
        <v>0.02857142857</v>
      </c>
      <c r="O17" s="101">
        <f t="shared" si="4"/>
        <v>0.05521472393</v>
      </c>
      <c r="P17" s="101">
        <f t="shared" ref="P17:Q17" si="19">G17/K17</f>
        <v>5.588571429</v>
      </c>
      <c r="Q17" s="101">
        <f t="shared" si="19"/>
        <v>7.403846154</v>
      </c>
    </row>
    <row r="18">
      <c r="C18" s="226"/>
      <c r="F18" s="227">
        <v>43892.0</v>
      </c>
      <c r="G18" s="226">
        <v>1501.0</v>
      </c>
      <c r="H18" s="226">
        <v>523.0</v>
      </c>
      <c r="I18" s="226">
        <v>66.0</v>
      </c>
      <c r="J18" s="226">
        <v>12.0</v>
      </c>
      <c r="K18" s="101">
        <f>sum(L10:L18)</f>
        <v>291</v>
      </c>
      <c r="L18" s="17">
        <v>116.0</v>
      </c>
      <c r="M18" s="105">
        <f t="shared" si="2"/>
        <v>4.397068621</v>
      </c>
      <c r="N18" s="101">
        <f t="shared" si="3"/>
        <v>0.02294455067</v>
      </c>
      <c r="O18" s="101">
        <f t="shared" si="4"/>
        <v>0.04397068621</v>
      </c>
      <c r="P18" s="101">
        <f t="shared" ref="P18:Q18" si="20">G18/K18</f>
        <v>5.158075601</v>
      </c>
      <c r="Q18" s="101">
        <f t="shared" si="20"/>
        <v>4.50862069</v>
      </c>
    </row>
    <row r="19">
      <c r="C19" s="226"/>
      <c r="F19" s="227">
        <v>43893.0</v>
      </c>
      <c r="G19" s="226">
        <v>2336.0</v>
      </c>
      <c r="H19" s="226">
        <v>835.0</v>
      </c>
      <c r="I19" s="226">
        <v>77.0</v>
      </c>
      <c r="J19" s="226">
        <v>11.0</v>
      </c>
      <c r="K19" s="228">
        <f>sum(L10:L19)</f>
        <v>435</v>
      </c>
      <c r="L19" s="17">
        <v>144.0</v>
      </c>
      <c r="M19" s="105">
        <f t="shared" si="2"/>
        <v>3.296232877</v>
      </c>
      <c r="N19" s="101">
        <f t="shared" si="3"/>
        <v>0.01317365269</v>
      </c>
      <c r="O19" s="101">
        <f t="shared" si="4"/>
        <v>0.03296232877</v>
      </c>
      <c r="P19" s="101">
        <f t="shared" ref="P19:Q19" si="21">G19/K19</f>
        <v>5.370114943</v>
      </c>
      <c r="Q19" s="101">
        <f t="shared" si="21"/>
        <v>5.798611111</v>
      </c>
    </row>
    <row r="20">
      <c r="C20" s="226"/>
      <c r="F20" s="227">
        <v>43894.0</v>
      </c>
      <c r="G20" s="226">
        <v>2922.0</v>
      </c>
      <c r="H20" s="226">
        <v>586.0</v>
      </c>
      <c r="I20" s="226">
        <v>92.0</v>
      </c>
      <c r="J20" s="226">
        <v>15.0</v>
      </c>
      <c r="K20" s="101">
        <f>sum(L10:L20)</f>
        <v>552</v>
      </c>
      <c r="L20" s="17">
        <v>117.0</v>
      </c>
      <c r="M20" s="105">
        <f t="shared" si="2"/>
        <v>3.148528405</v>
      </c>
      <c r="N20" s="101">
        <f t="shared" si="3"/>
        <v>0.02559726962</v>
      </c>
      <c r="O20" s="101">
        <f t="shared" si="4"/>
        <v>0.03148528405</v>
      </c>
      <c r="P20" s="101">
        <f t="shared" ref="P20:Q20" si="22">G20/K20</f>
        <v>5.293478261</v>
      </c>
      <c r="Q20" s="101">
        <f t="shared" si="22"/>
        <v>5.008547009</v>
      </c>
    </row>
    <row r="21">
      <c r="C21" s="226"/>
      <c r="F21" s="227">
        <v>43895.0</v>
      </c>
      <c r="G21" s="226">
        <v>3513.0</v>
      </c>
      <c r="H21" s="226">
        <v>591.0</v>
      </c>
      <c r="I21" s="226">
        <v>108.0</v>
      </c>
      <c r="J21" s="226">
        <v>16.0</v>
      </c>
      <c r="K21" s="228">
        <f>sum(L10:L21)</f>
        <v>739</v>
      </c>
      <c r="L21" s="17">
        <v>187.0</v>
      </c>
      <c r="M21" s="105">
        <f t="shared" si="2"/>
        <v>3.074295474</v>
      </c>
      <c r="N21" s="101">
        <f t="shared" si="3"/>
        <v>0.02707275804</v>
      </c>
      <c r="O21" s="101">
        <f t="shared" si="4"/>
        <v>0.03074295474</v>
      </c>
      <c r="P21" s="101">
        <f t="shared" ref="P21:Q21" si="23">G21/K21</f>
        <v>4.753721245</v>
      </c>
      <c r="Q21" s="101">
        <f t="shared" si="23"/>
        <v>3.160427807</v>
      </c>
    </row>
    <row r="22">
      <c r="C22" s="226"/>
      <c r="F22" s="227">
        <v>43896.0</v>
      </c>
      <c r="G22" s="226">
        <v>4747.0</v>
      </c>
      <c r="H22" s="226">
        <v>1234.0</v>
      </c>
      <c r="I22" s="226">
        <v>124.0</v>
      </c>
      <c r="J22" s="226">
        <v>16.0</v>
      </c>
      <c r="K22" s="101">
        <f>sum(L10:L22)</f>
        <v>913</v>
      </c>
      <c r="L22" s="17">
        <v>174.0</v>
      </c>
      <c r="M22" s="105">
        <f t="shared" si="2"/>
        <v>2.612176111</v>
      </c>
      <c r="N22" s="101">
        <f t="shared" si="3"/>
        <v>0.01296596434</v>
      </c>
      <c r="O22" s="101">
        <f t="shared" si="4"/>
        <v>0.02612176111</v>
      </c>
      <c r="P22" s="101">
        <f t="shared" ref="P22:Q22" si="24">G22/K22</f>
        <v>5.199342826</v>
      </c>
      <c r="Q22" s="101">
        <f t="shared" si="24"/>
        <v>7.091954023</v>
      </c>
    </row>
    <row r="23">
      <c r="F23" s="227">
        <v>43897.0</v>
      </c>
      <c r="G23" s="226">
        <v>5823.0</v>
      </c>
      <c r="H23" s="226">
        <v>1076.0</v>
      </c>
      <c r="I23" s="226">
        <v>145.0</v>
      </c>
      <c r="J23" s="226">
        <v>21.0</v>
      </c>
      <c r="K23" s="228">
        <f>sum(L10:L23)</f>
        <v>1669</v>
      </c>
      <c r="L23" s="17">
        <v>756.0</v>
      </c>
      <c r="M23" s="105">
        <f t="shared" si="2"/>
        <v>2.490125365</v>
      </c>
      <c r="N23" s="101">
        <f t="shared" si="3"/>
        <v>0.01951672862</v>
      </c>
      <c r="O23" s="101">
        <f t="shared" si="4"/>
        <v>0.02490125365</v>
      </c>
      <c r="P23" s="101">
        <f t="shared" ref="P23:Q23" si="25">G23/K23</f>
        <v>3.488915518</v>
      </c>
      <c r="Q23" s="101">
        <f t="shared" si="25"/>
        <v>1.423280423</v>
      </c>
    </row>
    <row r="24">
      <c r="F24" s="227">
        <v>43898.0</v>
      </c>
      <c r="G24" s="226">
        <v>6566.0</v>
      </c>
      <c r="H24" s="226">
        <v>743.0</v>
      </c>
      <c r="I24" s="226">
        <v>194.0</v>
      </c>
      <c r="J24" s="226">
        <v>49.0</v>
      </c>
      <c r="K24" s="101">
        <f>sum(L10:L24)</f>
        <v>2134</v>
      </c>
      <c r="L24" s="17">
        <v>465.0</v>
      </c>
      <c r="M24" s="105">
        <f t="shared" si="2"/>
        <v>2.954614682</v>
      </c>
      <c r="N24" s="101">
        <f t="shared" si="3"/>
        <v>0.06594885599</v>
      </c>
      <c r="O24" s="101">
        <f t="shared" si="4"/>
        <v>0.02954614682</v>
      </c>
      <c r="P24" s="101">
        <f t="shared" ref="P24:Q24" si="26">G24/K24</f>
        <v>3.076850984</v>
      </c>
      <c r="Q24" s="101">
        <f t="shared" si="26"/>
        <v>1.597849462</v>
      </c>
    </row>
    <row r="25">
      <c r="F25" s="227">
        <v>43899.0</v>
      </c>
      <c r="G25" s="226">
        <v>7161.0</v>
      </c>
      <c r="H25" s="226">
        <v>595.0</v>
      </c>
      <c r="I25" s="226">
        <v>237.0</v>
      </c>
      <c r="J25" s="226">
        <v>43.0</v>
      </c>
      <c r="K25" s="228">
        <f>sum(L10:L25)</f>
        <v>2394</v>
      </c>
      <c r="L25" s="17">
        <v>260.0</v>
      </c>
      <c r="M25" s="105">
        <f t="shared" si="2"/>
        <v>3.309593632</v>
      </c>
      <c r="N25" s="101">
        <f t="shared" si="3"/>
        <v>0.07226890756</v>
      </c>
      <c r="O25" s="101">
        <f t="shared" si="4"/>
        <v>0.03309593632</v>
      </c>
      <c r="P25" s="101">
        <f t="shared" ref="P25:Q25" si="27">G25/K25</f>
        <v>2.99122807</v>
      </c>
      <c r="Q25" s="101">
        <f t="shared" si="27"/>
        <v>2.288461538</v>
      </c>
    </row>
    <row r="26">
      <c r="F26" s="227">
        <v>43900.0</v>
      </c>
      <c r="G26" s="226">
        <v>8042.0</v>
      </c>
      <c r="H26" s="226">
        <v>881.0</v>
      </c>
      <c r="I26" s="226">
        <v>291.0</v>
      </c>
      <c r="J26" s="226">
        <v>54.0</v>
      </c>
      <c r="K26" s="228">
        <f>sum(L10:L26)</f>
        <v>2731</v>
      </c>
      <c r="L26" s="17">
        <v>337.0</v>
      </c>
      <c r="M26" s="105">
        <f t="shared" si="2"/>
        <v>3.61850286</v>
      </c>
      <c r="N26" s="101">
        <f t="shared" si="3"/>
        <v>0.06129398411</v>
      </c>
      <c r="O26" s="101">
        <f t="shared" si="4"/>
        <v>0.0361850286</v>
      </c>
      <c r="P26" s="101">
        <f t="shared" ref="P26:Q26" si="28">G26/K26</f>
        <v>2.944708898</v>
      </c>
      <c r="Q26" s="101">
        <f t="shared" si="28"/>
        <v>2.614243323</v>
      </c>
    </row>
    <row r="27">
      <c r="F27" s="227">
        <v>43901.0</v>
      </c>
      <c r="G27" s="226">
        <v>9000.0</v>
      </c>
      <c r="H27" s="226">
        <v>958.0</v>
      </c>
      <c r="I27" s="226">
        <v>354.0</v>
      </c>
      <c r="J27" s="226">
        <v>63.0</v>
      </c>
      <c r="K27" s="228">
        <f>sum(L10:L27)</f>
        <v>2959</v>
      </c>
      <c r="L27" s="17">
        <v>228.0</v>
      </c>
      <c r="M27" s="105">
        <f t="shared" si="2"/>
        <v>3.933333333</v>
      </c>
      <c r="N27" s="101">
        <f t="shared" si="3"/>
        <v>0.06576200418</v>
      </c>
      <c r="O27" s="101">
        <f t="shared" si="4"/>
        <v>0.03933333333</v>
      </c>
      <c r="P27" s="101">
        <f t="shared" ref="P27:Q27" si="29">G27/K27</f>
        <v>3.041568097</v>
      </c>
      <c r="Q27" s="101">
        <f t="shared" si="29"/>
        <v>4.201754386</v>
      </c>
    </row>
    <row r="28">
      <c r="F28" s="227">
        <v>43902.0</v>
      </c>
      <c r="G28" s="226">
        <v>10075.0</v>
      </c>
      <c r="H28" s="226">
        <v>1075.0</v>
      </c>
      <c r="I28" s="226">
        <v>429.0</v>
      </c>
      <c r="J28" s="226">
        <v>75.0</v>
      </c>
      <c r="K28" s="228">
        <f>sum(L10:L28)</f>
        <v>3276</v>
      </c>
      <c r="L28" s="17">
        <v>317.0</v>
      </c>
      <c r="M28" s="105">
        <f t="shared" si="2"/>
        <v>4.258064516</v>
      </c>
      <c r="N28" s="101">
        <f t="shared" si="3"/>
        <v>0.06976744186</v>
      </c>
      <c r="O28" s="101">
        <f t="shared" si="4"/>
        <v>0.04258064516</v>
      </c>
      <c r="P28" s="101">
        <f t="shared" ref="P28:Q28" si="30">G28/K28</f>
        <v>3.075396825</v>
      </c>
      <c r="Q28" s="101">
        <f t="shared" si="30"/>
        <v>3.391167192</v>
      </c>
    </row>
    <row r="29">
      <c r="F29" s="227">
        <v>43903.0</v>
      </c>
      <c r="G29" s="226">
        <v>11364.0</v>
      </c>
      <c r="H29" s="226">
        <v>1289.0</v>
      </c>
      <c r="I29" s="226">
        <v>514.0</v>
      </c>
      <c r="J29" s="226">
        <v>85.0</v>
      </c>
      <c r="K29" s="228">
        <f>sum(L10:L29)</f>
        <v>3529</v>
      </c>
      <c r="L29" s="17">
        <v>253.0</v>
      </c>
      <c r="M29" s="105">
        <f t="shared" si="2"/>
        <v>4.523055262</v>
      </c>
      <c r="N29" s="101">
        <f t="shared" si="3"/>
        <v>0.06594259116</v>
      </c>
      <c r="O29" s="101">
        <f t="shared" si="4"/>
        <v>0.04523055262</v>
      </c>
      <c r="P29" s="101">
        <f t="shared" ref="P29:Q29" si="31">G29/K29</f>
        <v>3.220175687</v>
      </c>
      <c r="Q29" s="101">
        <f t="shared" si="31"/>
        <v>5.09486166</v>
      </c>
    </row>
    <row r="30">
      <c r="F30" s="227">
        <v>43904.0</v>
      </c>
      <c r="G30" s="226">
        <v>12729.0</v>
      </c>
      <c r="H30" s="226">
        <v>1365.0</v>
      </c>
      <c r="I30" s="226">
        <v>611.0</v>
      </c>
      <c r="J30" s="226">
        <v>97.0</v>
      </c>
      <c r="K30" s="228">
        <f>sum(L10:L30)</f>
        <v>4339</v>
      </c>
      <c r="L30" s="17">
        <v>810.0</v>
      </c>
      <c r="M30" s="105">
        <f t="shared" si="2"/>
        <v>4.800062849</v>
      </c>
      <c r="N30" s="101">
        <f t="shared" si="3"/>
        <v>0.07106227106</v>
      </c>
      <c r="O30" s="101">
        <f t="shared" si="4"/>
        <v>0.04800062849</v>
      </c>
      <c r="P30" s="101">
        <f t="shared" ref="P30:Q30" si="32">G30/K30</f>
        <v>2.933625259</v>
      </c>
      <c r="Q30" s="101">
        <f t="shared" si="32"/>
        <v>1.685185185</v>
      </c>
    </row>
    <row r="31">
      <c r="F31" s="227">
        <v>43905.0</v>
      </c>
      <c r="G31" s="226">
        <v>13938.0</v>
      </c>
      <c r="H31" s="226">
        <v>1209.0</v>
      </c>
      <c r="I31" s="226">
        <v>724.0</v>
      </c>
      <c r="J31" s="226">
        <v>113.0</v>
      </c>
      <c r="K31" s="228">
        <f>sum(L10:L31)</f>
        <v>4590</v>
      </c>
      <c r="L31" s="17">
        <v>251.0</v>
      </c>
      <c r="M31" s="105">
        <f t="shared" si="2"/>
        <v>5.194432487</v>
      </c>
      <c r="N31" s="101">
        <f t="shared" si="3"/>
        <v>0.09346567411</v>
      </c>
      <c r="O31" s="101">
        <f t="shared" si="4"/>
        <v>0.05194432487</v>
      </c>
      <c r="P31" s="101">
        <f t="shared" ref="P31:Q31" si="33">G31/K31</f>
        <v>3.036601307</v>
      </c>
      <c r="Q31" s="101">
        <f t="shared" si="33"/>
        <v>4.816733068</v>
      </c>
    </row>
    <row r="32">
      <c r="F32" s="227">
        <v>43906.0</v>
      </c>
      <c r="G32" s="226">
        <v>14991.0</v>
      </c>
      <c r="H32" s="226">
        <v>1053.0</v>
      </c>
      <c r="I32" s="226">
        <v>853.0</v>
      </c>
      <c r="J32" s="226">
        <v>129.0</v>
      </c>
      <c r="K32" s="228">
        <f>sum(L10:L32)</f>
        <v>4996</v>
      </c>
      <c r="L32" s="17">
        <v>406.0</v>
      </c>
      <c r="M32" s="105">
        <f t="shared" si="2"/>
        <v>5.690080715</v>
      </c>
      <c r="N32" s="101">
        <f t="shared" si="3"/>
        <v>0.1225071225</v>
      </c>
      <c r="O32" s="101">
        <f t="shared" si="4"/>
        <v>0.05690080715</v>
      </c>
      <c r="P32" s="101">
        <f t="shared" ref="P32:Q32" si="34">G32/K32</f>
        <v>3.00060048</v>
      </c>
      <c r="Q32" s="101">
        <f t="shared" si="34"/>
        <v>2.593596059</v>
      </c>
    </row>
    <row r="33">
      <c r="F33" s="227">
        <v>43907.0</v>
      </c>
      <c r="G33" s="226">
        <v>16169.0</v>
      </c>
      <c r="H33" s="226">
        <v>1178.0</v>
      </c>
      <c r="I33" s="226">
        <v>988.0</v>
      </c>
      <c r="J33" s="226">
        <v>135.0</v>
      </c>
      <c r="K33" s="228">
        <f>sum(L10:L33)</f>
        <v>5389</v>
      </c>
      <c r="L33" s="17">
        <v>393.0</v>
      </c>
      <c r="M33" s="105">
        <f t="shared" si="2"/>
        <v>6.110458284</v>
      </c>
      <c r="N33" s="101">
        <f t="shared" si="3"/>
        <v>0.1146010187</v>
      </c>
      <c r="O33" s="101">
        <f t="shared" si="4"/>
        <v>0.06110458284</v>
      </c>
      <c r="P33" s="101">
        <f t="shared" ref="P33:Q33" si="35">G33/K33</f>
        <v>3.000371126</v>
      </c>
      <c r="Q33" s="101">
        <f t="shared" si="35"/>
        <v>2.997455471</v>
      </c>
    </row>
    <row r="34">
      <c r="F34" s="227">
        <v>43908.0</v>
      </c>
      <c r="G34" s="226">
        <v>17361.0</v>
      </c>
      <c r="H34" s="226">
        <v>1192.0</v>
      </c>
      <c r="I34" s="226">
        <v>1135.0</v>
      </c>
      <c r="J34" s="226">
        <v>147.0</v>
      </c>
      <c r="K34" s="228">
        <f>sum(L10:L34)</f>
        <v>5710</v>
      </c>
      <c r="L34" s="17">
        <v>321.0</v>
      </c>
      <c r="M34" s="105">
        <f t="shared" si="2"/>
        <v>6.537641841</v>
      </c>
      <c r="N34" s="101">
        <f t="shared" si="3"/>
        <v>0.1233221477</v>
      </c>
      <c r="O34" s="101">
        <f t="shared" si="4"/>
        <v>0.06537641841</v>
      </c>
      <c r="P34" s="101">
        <f t="shared" ref="P34:Q34" si="36">G34/K34</f>
        <v>3.040455342</v>
      </c>
      <c r="Q34" s="101">
        <f t="shared" si="36"/>
        <v>3.713395639</v>
      </c>
    </row>
    <row r="35">
      <c r="F35" s="227">
        <v>43909.0</v>
      </c>
      <c r="G35" s="226">
        <v>18407.0</v>
      </c>
      <c r="H35" s="226">
        <v>1046.0</v>
      </c>
      <c r="I35" s="226">
        <v>1284.0</v>
      </c>
      <c r="J35" s="226">
        <v>149.0</v>
      </c>
      <c r="K35" s="228">
        <f>sum(L10:L35)</f>
        <v>5979</v>
      </c>
      <c r="L35" s="17">
        <v>269.0</v>
      </c>
      <c r="M35" s="105">
        <f t="shared" si="2"/>
        <v>6.975607106</v>
      </c>
      <c r="N35" s="101">
        <f t="shared" si="3"/>
        <v>0.1424474187</v>
      </c>
      <c r="O35" s="101">
        <f t="shared" si="4"/>
        <v>0.06975607106</v>
      </c>
      <c r="P35" s="101">
        <f t="shared" ref="P35:Q35" si="37">G35/K35</f>
        <v>3.078608463</v>
      </c>
      <c r="Q35" s="101">
        <f t="shared" si="37"/>
        <v>3.888475836</v>
      </c>
    </row>
    <row r="36">
      <c r="F36" s="227">
        <v>43910.0</v>
      </c>
      <c r="G36" s="226">
        <v>19644.0</v>
      </c>
      <c r="H36" s="226">
        <v>1237.0</v>
      </c>
      <c r="I36" s="226">
        <v>1433.0</v>
      </c>
      <c r="J36" s="226">
        <v>149.0</v>
      </c>
      <c r="K36" s="228">
        <f>sum(L10:L36)</f>
        <v>6745</v>
      </c>
      <c r="L36" s="17">
        <v>766.0</v>
      </c>
      <c r="M36" s="105">
        <f t="shared" si="2"/>
        <v>7.2948483</v>
      </c>
      <c r="N36" s="101">
        <f t="shared" si="3"/>
        <v>0.1204527082</v>
      </c>
      <c r="O36" s="101">
        <f t="shared" si="4"/>
        <v>0.072948483</v>
      </c>
      <c r="P36" s="101">
        <f t="shared" ref="P36:Q36" si="38">G36/K36</f>
        <v>2.91237954</v>
      </c>
      <c r="Q36" s="101">
        <f t="shared" si="38"/>
        <v>1.614882507</v>
      </c>
    </row>
    <row r="37">
      <c r="F37" s="227">
        <v>43911.0</v>
      </c>
      <c r="G37" s="226">
        <v>20610.0</v>
      </c>
      <c r="H37" s="226">
        <v>966.0</v>
      </c>
      <c r="I37" s="226">
        <v>1556.0</v>
      </c>
      <c r="J37" s="226">
        <v>123.0</v>
      </c>
      <c r="K37" s="228">
        <f>sum(L10:L37)</f>
        <v>7635</v>
      </c>
      <c r="L37" s="17">
        <v>890.0</v>
      </c>
      <c r="M37" s="105">
        <f t="shared" si="2"/>
        <v>7.549733139</v>
      </c>
      <c r="N37" s="101">
        <f t="shared" si="3"/>
        <v>0.1273291925</v>
      </c>
      <c r="O37" s="101">
        <f t="shared" si="4"/>
        <v>0.07549733139</v>
      </c>
      <c r="P37" s="101">
        <f t="shared" ref="P37:Q37" si="39">G37/K37</f>
        <v>2.699410609</v>
      </c>
      <c r="Q37" s="101">
        <f t="shared" si="39"/>
        <v>1.085393258</v>
      </c>
    </row>
    <row r="38">
      <c r="F38" s="227">
        <v>43912.0</v>
      </c>
      <c r="G38" s="17">
        <v>21638.0</v>
      </c>
      <c r="H38" s="226">
        <f t="shared" ref="H38:H53" si="41">G38-G37</f>
        <v>1028</v>
      </c>
      <c r="I38" s="17">
        <v>1685.0</v>
      </c>
      <c r="J38" s="226">
        <f t="shared" ref="J38:J49" si="42">I38-I37</f>
        <v>129</v>
      </c>
      <c r="K38" s="228">
        <f>sum(L10:L38)</f>
        <v>7913</v>
      </c>
      <c r="L38" s="17">
        <v>278.0</v>
      </c>
      <c r="M38" s="105">
        <f t="shared" si="2"/>
        <v>7.787226176</v>
      </c>
      <c r="N38" s="101">
        <f t="shared" si="3"/>
        <v>0.1254863813</v>
      </c>
      <c r="O38" s="101">
        <f t="shared" si="4"/>
        <v>0.07787226176</v>
      </c>
      <c r="P38" s="101">
        <f t="shared" ref="P38:Q38" si="40">G38/K38</f>
        <v>2.734487552</v>
      </c>
      <c r="Q38" s="101">
        <f t="shared" si="40"/>
        <v>3.697841727</v>
      </c>
    </row>
    <row r="39">
      <c r="F39" s="227">
        <v>43913.0</v>
      </c>
      <c r="G39" s="17">
        <v>23049.0</v>
      </c>
      <c r="H39" s="226">
        <f t="shared" si="41"/>
        <v>1411</v>
      </c>
      <c r="I39" s="17">
        <v>1812.0</v>
      </c>
      <c r="J39" s="226">
        <f t="shared" si="42"/>
        <v>127</v>
      </c>
      <c r="K39" s="228">
        <f>sum(L10:L39)</f>
        <v>8376</v>
      </c>
      <c r="L39" s="17">
        <v>463.0</v>
      </c>
      <c r="M39" s="105">
        <f t="shared" si="2"/>
        <v>7.86151243</v>
      </c>
      <c r="N39" s="101">
        <f t="shared" si="3"/>
        <v>0.09000708717</v>
      </c>
      <c r="O39" s="101">
        <f t="shared" si="4"/>
        <v>0.0786151243</v>
      </c>
      <c r="P39" s="101">
        <f t="shared" ref="P39:Q39" si="43">G39/K39</f>
        <v>2.751790831</v>
      </c>
      <c r="Q39" s="101">
        <f t="shared" si="43"/>
        <v>3.047516199</v>
      </c>
    </row>
    <row r="40">
      <c r="F40" s="227">
        <v>43914.0</v>
      </c>
      <c r="G40" s="17">
        <v>24811.0</v>
      </c>
      <c r="H40" s="226">
        <f t="shared" si="41"/>
        <v>1762</v>
      </c>
      <c r="I40" s="17">
        <v>1934.0</v>
      </c>
      <c r="J40" s="226">
        <f t="shared" si="42"/>
        <v>122</v>
      </c>
      <c r="K40" s="228">
        <f>sum(L10:L40)</f>
        <v>8913</v>
      </c>
      <c r="L40" s="17">
        <v>537.0</v>
      </c>
      <c r="M40" s="105">
        <f t="shared" si="2"/>
        <v>7.794929668</v>
      </c>
      <c r="N40" s="101">
        <f t="shared" si="3"/>
        <v>0.06923950057</v>
      </c>
      <c r="O40" s="101">
        <f t="shared" si="4"/>
        <v>0.07794929668</v>
      </c>
      <c r="P40" s="101">
        <f t="shared" ref="P40:Q40" si="44">G40/K40</f>
        <v>2.78368675</v>
      </c>
      <c r="Q40" s="101">
        <f t="shared" si="44"/>
        <v>3.281191806</v>
      </c>
    </row>
    <row r="41">
      <c r="F41" s="227">
        <v>43915.0</v>
      </c>
      <c r="G41" s="17">
        <v>27017.0</v>
      </c>
      <c r="H41" s="226">
        <f t="shared" si="41"/>
        <v>2206</v>
      </c>
      <c r="I41" s="17">
        <v>2077.0</v>
      </c>
      <c r="J41" s="226">
        <f t="shared" si="42"/>
        <v>143</v>
      </c>
      <c r="K41" s="228">
        <f>sum(L10:L41)</f>
        <v>9625</v>
      </c>
      <c r="L41" s="17">
        <v>712.0</v>
      </c>
      <c r="M41" s="105">
        <f t="shared" si="2"/>
        <v>7.687752156</v>
      </c>
      <c r="N41" s="101">
        <f t="shared" si="3"/>
        <v>0.06482320943</v>
      </c>
      <c r="O41" s="101">
        <f t="shared" si="4"/>
        <v>0.07687752156</v>
      </c>
      <c r="P41" s="101">
        <f t="shared" ref="P41:Q41" si="45">G41/K41</f>
        <v>2.806961039</v>
      </c>
      <c r="Q41" s="101">
        <f t="shared" si="45"/>
        <v>3.098314607</v>
      </c>
    </row>
    <row r="42">
      <c r="F42" s="227">
        <v>43916.0</v>
      </c>
      <c r="G42" s="17">
        <v>29406.0</v>
      </c>
      <c r="H42" s="226">
        <f t="shared" si="41"/>
        <v>2389</v>
      </c>
      <c r="I42" s="17">
        <v>2234.0</v>
      </c>
      <c r="J42" s="226">
        <f t="shared" si="42"/>
        <v>157</v>
      </c>
      <c r="K42" s="228">
        <f>sum(L10:L42)</f>
        <v>10457</v>
      </c>
      <c r="L42" s="17">
        <v>832.0</v>
      </c>
      <c r="M42" s="105">
        <f t="shared" si="2"/>
        <v>7.597089029</v>
      </c>
      <c r="N42" s="101">
        <f t="shared" si="3"/>
        <v>0.06571787359</v>
      </c>
      <c r="O42" s="101">
        <f t="shared" si="4"/>
        <v>0.07597089029</v>
      </c>
      <c r="P42" s="101">
        <f t="shared" ref="P42:Q42" si="46">G42/K42</f>
        <v>2.812087597</v>
      </c>
      <c r="Q42" s="101">
        <f t="shared" si="46"/>
        <v>2.871394231</v>
      </c>
    </row>
    <row r="43">
      <c r="F43" s="227">
        <v>43917.0</v>
      </c>
      <c r="G43" s="17">
        <v>32332.0</v>
      </c>
      <c r="H43" s="226">
        <f t="shared" si="41"/>
        <v>2926</v>
      </c>
      <c r="I43" s="17">
        <v>2378.0</v>
      </c>
      <c r="J43" s="226">
        <f t="shared" si="42"/>
        <v>144</v>
      </c>
      <c r="K43" s="228">
        <f>sum(L10:L43)</f>
        <v>11133</v>
      </c>
      <c r="L43" s="17">
        <v>676.0</v>
      </c>
      <c r="M43" s="105">
        <f t="shared" si="2"/>
        <v>7.354942472</v>
      </c>
      <c r="N43" s="101">
        <f t="shared" si="3"/>
        <v>0.04921394395</v>
      </c>
      <c r="O43" s="101">
        <f t="shared" si="4"/>
        <v>0.07354942472</v>
      </c>
      <c r="P43" s="101">
        <f t="shared" ref="P43:Q43" si="47">G43/K43</f>
        <v>2.904158807</v>
      </c>
      <c r="Q43" s="101">
        <f t="shared" si="47"/>
        <v>4.328402367</v>
      </c>
    </row>
    <row r="44">
      <c r="F44" s="227">
        <v>43918.0</v>
      </c>
      <c r="G44" s="17">
        <v>35408.0</v>
      </c>
      <c r="H44" s="226">
        <f t="shared" si="41"/>
        <v>3076</v>
      </c>
      <c r="I44" s="17">
        <v>2517.0</v>
      </c>
      <c r="J44" s="226">
        <f t="shared" si="42"/>
        <v>139</v>
      </c>
      <c r="K44" s="228">
        <f>sum(L10:L44)</f>
        <v>11679</v>
      </c>
      <c r="L44" s="17">
        <v>546.0</v>
      </c>
      <c r="M44" s="105">
        <f t="shared" si="2"/>
        <v>7.108563037</v>
      </c>
      <c r="N44" s="101">
        <f t="shared" si="3"/>
        <v>0.04518855657</v>
      </c>
      <c r="O44" s="101">
        <f t="shared" si="4"/>
        <v>0.07108563037</v>
      </c>
      <c r="P44" s="101">
        <f t="shared" ref="P44:Q44" si="48">G44/K44</f>
        <v>3.031766418</v>
      </c>
      <c r="Q44" s="101">
        <f t="shared" si="48"/>
        <v>5.633699634</v>
      </c>
    </row>
    <row r="45">
      <c r="F45" s="227">
        <v>43919.0</v>
      </c>
      <c r="G45" s="17">
        <v>38309.0</v>
      </c>
      <c r="H45" s="226">
        <f t="shared" si="41"/>
        <v>2901</v>
      </c>
      <c r="I45" s="17">
        <v>2640.0</v>
      </c>
      <c r="J45" s="226">
        <f t="shared" si="42"/>
        <v>123</v>
      </c>
      <c r="K45" s="228">
        <f>sum(L10:L45)</f>
        <v>12391</v>
      </c>
      <c r="L45" s="17">
        <v>712.0</v>
      </c>
      <c r="M45" s="105">
        <f t="shared" si="2"/>
        <v>6.891331019</v>
      </c>
      <c r="N45" s="101">
        <f t="shared" si="3"/>
        <v>0.0423991727</v>
      </c>
      <c r="O45" s="101">
        <f t="shared" si="4"/>
        <v>0.06891331019</v>
      </c>
      <c r="P45" s="101">
        <f t="shared" ref="P45:Q45" si="49">G45/K45</f>
        <v>3.091679445</v>
      </c>
      <c r="Q45" s="101">
        <f t="shared" si="49"/>
        <v>4.074438202</v>
      </c>
    </row>
    <row r="46">
      <c r="F46" s="227">
        <v>43920.0</v>
      </c>
      <c r="G46" s="17">
        <v>41495.0</v>
      </c>
      <c r="H46" s="226">
        <f t="shared" si="41"/>
        <v>3186</v>
      </c>
      <c r="I46" s="17">
        <v>2757.0</v>
      </c>
      <c r="J46" s="226">
        <f t="shared" si="42"/>
        <v>117</v>
      </c>
      <c r="K46" s="228">
        <f>sum(L10:L46)</f>
        <v>13911</v>
      </c>
      <c r="L46" s="17">
        <v>1520.0</v>
      </c>
      <c r="M46" s="105">
        <f t="shared" si="2"/>
        <v>6.644173997</v>
      </c>
      <c r="N46" s="101">
        <f t="shared" si="3"/>
        <v>0.03672316384</v>
      </c>
      <c r="O46" s="101">
        <f t="shared" si="4"/>
        <v>0.06644173997</v>
      </c>
      <c r="P46" s="101">
        <f t="shared" ref="P46:Q46" si="50">G46/K46</f>
        <v>2.982891237</v>
      </c>
      <c r="Q46" s="101">
        <f t="shared" si="50"/>
        <v>2.096052632</v>
      </c>
    </row>
    <row r="47">
      <c r="F47" s="227">
        <v>43921.0</v>
      </c>
      <c r="G47" s="17">
        <v>44606.0</v>
      </c>
      <c r="H47" s="101">
        <f t="shared" si="41"/>
        <v>3111</v>
      </c>
      <c r="I47" s="17">
        <v>2898.0</v>
      </c>
      <c r="J47" s="101">
        <f t="shared" si="42"/>
        <v>141</v>
      </c>
      <c r="M47" s="105">
        <f t="shared" si="2"/>
        <v>6.496883827</v>
      </c>
    </row>
    <row r="48">
      <c r="F48" s="227">
        <v>43922.0</v>
      </c>
      <c r="G48" s="17">
        <v>47593.0</v>
      </c>
      <c r="H48" s="101">
        <f t="shared" si="41"/>
        <v>2987</v>
      </c>
      <c r="I48" s="17">
        <v>3036.0</v>
      </c>
      <c r="J48" s="101">
        <f t="shared" si="42"/>
        <v>138</v>
      </c>
      <c r="M48" s="105">
        <f t="shared" si="2"/>
        <v>6.379089362</v>
      </c>
    </row>
    <row r="49">
      <c r="F49" s="227">
        <v>43923.0</v>
      </c>
      <c r="G49" s="17">
        <v>50468.0</v>
      </c>
      <c r="H49" s="101">
        <f t="shared" si="41"/>
        <v>2875</v>
      </c>
      <c r="I49" s="17">
        <v>3160.0</v>
      </c>
      <c r="J49" s="101">
        <f t="shared" si="42"/>
        <v>124</v>
      </c>
      <c r="M49" s="105">
        <f t="shared" si="2"/>
        <v>6.261393358</v>
      </c>
    </row>
    <row r="50">
      <c r="F50" s="227">
        <v>43924.0</v>
      </c>
      <c r="G50" s="17">
        <v>50468.0</v>
      </c>
      <c r="H50" s="101">
        <f t="shared" si="41"/>
        <v>0</v>
      </c>
      <c r="I50" s="17">
        <v>3160.0</v>
      </c>
      <c r="J50" s="17">
        <v>134.0</v>
      </c>
      <c r="M50" s="105">
        <f t="shared" si="2"/>
        <v>6.261393358</v>
      </c>
    </row>
    <row r="51">
      <c r="F51" s="227">
        <v>43925.0</v>
      </c>
      <c r="G51" s="17">
        <v>55743.0</v>
      </c>
      <c r="H51" s="101">
        <f t="shared" si="41"/>
        <v>5275</v>
      </c>
      <c r="I51" s="17">
        <v>3452.0</v>
      </c>
      <c r="J51" s="17">
        <v>158.0</v>
      </c>
      <c r="M51" s="105">
        <f t="shared" si="2"/>
        <v>6.192705811</v>
      </c>
    </row>
    <row r="52">
      <c r="F52" s="227">
        <v>43926.0</v>
      </c>
      <c r="G52" s="17">
        <v>58226.0</v>
      </c>
      <c r="H52" s="101">
        <f t="shared" si="41"/>
        <v>2483</v>
      </c>
      <c r="I52" s="17">
        <v>3603.0</v>
      </c>
      <c r="J52" s="101">
        <f t="shared" ref="J52:J53" si="51">I52-I51</f>
        <v>151</v>
      </c>
      <c r="M52" s="105">
        <f t="shared" si="2"/>
        <v>6.18795727</v>
      </c>
    </row>
    <row r="53">
      <c r="F53" s="227">
        <v>43927.0</v>
      </c>
      <c r="G53" s="17">
        <v>60500.0</v>
      </c>
      <c r="H53" s="101">
        <f t="shared" si="41"/>
        <v>2274</v>
      </c>
      <c r="I53" s="17">
        <v>3739.0</v>
      </c>
      <c r="J53" s="101">
        <f t="shared" si="51"/>
        <v>136</v>
      </c>
      <c r="M53" s="105">
        <f t="shared" si="2"/>
        <v>6.180165289</v>
      </c>
    </row>
    <row r="54">
      <c r="F54" s="227"/>
    </row>
    <row r="55">
      <c r="F55" s="227"/>
    </row>
    <row r="56">
      <c r="F56" s="227"/>
    </row>
    <row r="57">
      <c r="F57" s="227"/>
    </row>
    <row r="58">
      <c r="F58" s="227"/>
    </row>
    <row r="59">
      <c r="F59" s="227"/>
    </row>
  </sheetData>
  <mergeCells count="2">
    <mergeCell ref="A2:B2"/>
    <mergeCell ref="A3:B3"/>
  </mergeCells>
  <hyperlinks>
    <hyperlink r:id="rId1" ref="A3"/>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8" max="8" width="17.71"/>
    <col customWidth="1" min="10" max="10" width="18.43"/>
  </cols>
  <sheetData>
    <row r="1">
      <c r="A1" s="225" t="s">
        <v>547</v>
      </c>
      <c r="C1" s="226"/>
      <c r="E1" s="17"/>
      <c r="F1" s="17" t="s">
        <v>534</v>
      </c>
      <c r="G1" s="17" t="s">
        <v>14</v>
      </c>
      <c r="H1" s="17" t="s">
        <v>535</v>
      </c>
      <c r="I1" s="17" t="s">
        <v>18</v>
      </c>
      <c r="J1" s="17" t="s">
        <v>536</v>
      </c>
      <c r="K1" s="17" t="s">
        <v>537</v>
      </c>
      <c r="L1" s="17" t="s">
        <v>538</v>
      </c>
      <c r="M1" s="17" t="s">
        <v>539</v>
      </c>
      <c r="N1" s="17" t="s">
        <v>540</v>
      </c>
      <c r="O1" s="17" t="s">
        <v>541</v>
      </c>
      <c r="P1" s="17" t="s">
        <v>542</v>
      </c>
      <c r="Q1" s="17" t="s">
        <v>543</v>
      </c>
    </row>
    <row r="2">
      <c r="A2" s="225" t="s">
        <v>548</v>
      </c>
      <c r="C2" s="226"/>
      <c r="E2" s="17"/>
      <c r="F2" s="227">
        <v>43876.0</v>
      </c>
      <c r="G2" s="226">
        <v>16.0</v>
      </c>
      <c r="H2" s="226">
        <v>16.0</v>
      </c>
      <c r="I2" s="226">
        <v>0.0</v>
      </c>
      <c r="J2" s="226">
        <v>0.0</v>
      </c>
      <c r="K2" s="226">
        <v>0.0</v>
      </c>
      <c r="L2" s="226">
        <v>0.0</v>
      </c>
      <c r="M2" s="105">
        <f t="shared" ref="M2:M53" si="2">100*(I2/G2)</f>
        <v>0</v>
      </c>
      <c r="N2" s="101">
        <f t="shared" ref="N2:N46" si="3">J2/H2</f>
        <v>0</v>
      </c>
      <c r="O2" s="101">
        <f t="shared" ref="O2:O46" si="4">I2/G2</f>
        <v>0</v>
      </c>
      <c r="P2" s="101" t="str">
        <f t="shared" ref="P2:Q2" si="1">G2/K2</f>
        <v>#DIV/0!</v>
      </c>
      <c r="Q2" s="101" t="str">
        <f t="shared" si="1"/>
        <v>#DIV/0!</v>
      </c>
    </row>
    <row r="3">
      <c r="C3" s="226"/>
      <c r="F3" s="227">
        <v>43877.0</v>
      </c>
      <c r="G3" s="226">
        <v>16.0</v>
      </c>
      <c r="H3" s="226">
        <f t="shared" ref="H3:H53" si="6">G3-G2</f>
        <v>0</v>
      </c>
      <c r="I3" s="226">
        <v>0.0</v>
      </c>
      <c r="J3" s="226">
        <f t="shared" ref="J3:J53" si="7">I3-I2</f>
        <v>0</v>
      </c>
      <c r="K3" s="226">
        <f>sum(L2:L3)</f>
        <v>0</v>
      </c>
      <c r="L3" s="226">
        <v>0.0</v>
      </c>
      <c r="M3" s="105">
        <f t="shared" si="2"/>
        <v>0</v>
      </c>
      <c r="N3" s="101" t="str">
        <f t="shared" si="3"/>
        <v>#DIV/0!</v>
      </c>
      <c r="O3" s="101">
        <f t="shared" si="4"/>
        <v>0</v>
      </c>
      <c r="P3" s="101" t="str">
        <f t="shared" ref="P3:Q3" si="5">G3/K3</f>
        <v>#DIV/0!</v>
      </c>
      <c r="Q3" s="101" t="str">
        <f t="shared" si="5"/>
        <v>#DIV/0!</v>
      </c>
    </row>
    <row r="4">
      <c r="C4" s="226"/>
      <c r="F4" s="227">
        <v>43878.0</v>
      </c>
      <c r="G4" s="226">
        <v>16.0</v>
      </c>
      <c r="H4" s="226">
        <f t="shared" si="6"/>
        <v>0</v>
      </c>
      <c r="I4" s="226">
        <v>0.0</v>
      </c>
      <c r="J4" s="226">
        <f t="shared" si="7"/>
        <v>0</v>
      </c>
      <c r="K4" s="226">
        <f>sum(L2:L4)</f>
        <v>4</v>
      </c>
      <c r="L4" s="226">
        <v>4.0</v>
      </c>
      <c r="M4" s="105">
        <f t="shared" si="2"/>
        <v>0</v>
      </c>
      <c r="N4" s="101" t="str">
        <f t="shared" si="3"/>
        <v>#DIV/0!</v>
      </c>
      <c r="O4" s="101">
        <f t="shared" si="4"/>
        <v>0</v>
      </c>
      <c r="P4" s="101">
        <f t="shared" ref="P4:Q4" si="8">G4/K4</f>
        <v>4</v>
      </c>
      <c r="Q4" s="101">
        <f t="shared" si="8"/>
        <v>0</v>
      </c>
    </row>
    <row r="5">
      <c r="C5" s="226"/>
      <c r="F5" s="227">
        <v>43879.0</v>
      </c>
      <c r="G5" s="226">
        <v>16.0</v>
      </c>
      <c r="H5" s="226">
        <f t="shared" si="6"/>
        <v>0</v>
      </c>
      <c r="I5" s="226">
        <v>0.0</v>
      </c>
      <c r="J5" s="226">
        <f t="shared" si="7"/>
        <v>0</v>
      </c>
      <c r="K5" s="226">
        <f>sum(L2:L5)</f>
        <v>6</v>
      </c>
      <c r="L5" s="226">
        <v>2.0</v>
      </c>
      <c r="M5" s="105">
        <f t="shared" si="2"/>
        <v>0</v>
      </c>
      <c r="N5" s="101" t="str">
        <f t="shared" si="3"/>
        <v>#DIV/0!</v>
      </c>
      <c r="O5" s="101">
        <f t="shared" si="4"/>
        <v>0</v>
      </c>
      <c r="P5" s="101">
        <f t="shared" ref="P5:Q5" si="9">G5/K5</f>
        <v>2.666666667</v>
      </c>
      <c r="Q5" s="101">
        <f t="shared" si="9"/>
        <v>0</v>
      </c>
    </row>
    <row r="6">
      <c r="C6" s="226"/>
      <c r="F6" s="227">
        <v>43880.0</v>
      </c>
      <c r="G6" s="226">
        <v>16.0</v>
      </c>
      <c r="H6" s="226">
        <f t="shared" si="6"/>
        <v>0</v>
      </c>
      <c r="I6" s="226">
        <v>0.0</v>
      </c>
      <c r="J6" s="226">
        <f t="shared" si="7"/>
        <v>0</v>
      </c>
      <c r="K6" s="226">
        <f>sum(L2:L6)</f>
        <v>6</v>
      </c>
      <c r="L6" s="226">
        <v>0.0</v>
      </c>
      <c r="M6" s="105">
        <f t="shared" si="2"/>
        <v>0</v>
      </c>
      <c r="N6" s="101" t="str">
        <f t="shared" si="3"/>
        <v>#DIV/0!</v>
      </c>
      <c r="O6" s="101">
        <f t="shared" si="4"/>
        <v>0</v>
      </c>
      <c r="P6" s="101">
        <f t="shared" ref="P6:Q6" si="10">G6/K6</f>
        <v>2.666666667</v>
      </c>
      <c r="Q6" s="101" t="str">
        <f t="shared" si="10"/>
        <v>#DIV/0!</v>
      </c>
    </row>
    <row r="7">
      <c r="C7" s="226"/>
      <c r="F7" s="227">
        <v>43881.0</v>
      </c>
      <c r="G7" s="226">
        <v>16.0</v>
      </c>
      <c r="H7" s="226">
        <f t="shared" si="6"/>
        <v>0</v>
      </c>
      <c r="I7" s="226">
        <v>0.0</v>
      </c>
      <c r="J7" s="226">
        <f t="shared" si="7"/>
        <v>0</v>
      </c>
      <c r="K7" s="226">
        <f>sum(L2:L7)</f>
        <v>10</v>
      </c>
      <c r="L7" s="226">
        <v>4.0</v>
      </c>
      <c r="M7" s="105">
        <f t="shared" si="2"/>
        <v>0</v>
      </c>
      <c r="N7" s="101" t="str">
        <f t="shared" si="3"/>
        <v>#DIV/0!</v>
      </c>
      <c r="O7" s="101">
        <f t="shared" si="4"/>
        <v>0</v>
      </c>
      <c r="P7" s="101">
        <f t="shared" ref="P7:Q7" si="11">G7/K7</f>
        <v>1.6</v>
      </c>
      <c r="Q7" s="101">
        <f t="shared" si="11"/>
        <v>0</v>
      </c>
    </row>
    <row r="8">
      <c r="C8" s="226"/>
      <c r="F8" s="227">
        <v>43882.0</v>
      </c>
      <c r="G8" s="226">
        <v>16.0</v>
      </c>
      <c r="H8" s="226">
        <f t="shared" si="6"/>
        <v>0</v>
      </c>
      <c r="I8" s="226">
        <v>0.0</v>
      </c>
      <c r="J8" s="226">
        <f t="shared" si="7"/>
        <v>0</v>
      </c>
      <c r="K8" s="226">
        <f>sum(L2:L8)</f>
        <v>11</v>
      </c>
      <c r="L8" s="226">
        <v>1.0</v>
      </c>
      <c r="M8" s="105">
        <f t="shared" si="2"/>
        <v>0</v>
      </c>
      <c r="N8" s="101" t="str">
        <f t="shared" si="3"/>
        <v>#DIV/0!</v>
      </c>
      <c r="O8" s="101">
        <f t="shared" si="4"/>
        <v>0</v>
      </c>
      <c r="P8" s="101">
        <f t="shared" ref="P8:Q8" si="12">G8/K8</f>
        <v>1.454545455</v>
      </c>
      <c r="Q8" s="101">
        <f t="shared" si="12"/>
        <v>0</v>
      </c>
    </row>
    <row r="9">
      <c r="C9" s="226"/>
      <c r="F9" s="227">
        <v>43883.0</v>
      </c>
      <c r="G9" s="226">
        <v>16.0</v>
      </c>
      <c r="H9" s="226">
        <f t="shared" si="6"/>
        <v>0</v>
      </c>
      <c r="I9" s="226">
        <v>0.0</v>
      </c>
      <c r="J9" s="226">
        <f t="shared" si="7"/>
        <v>0</v>
      </c>
      <c r="K9" s="226">
        <f>sum(L2:L9)</f>
        <v>11</v>
      </c>
      <c r="L9" s="17">
        <v>0.0</v>
      </c>
      <c r="M9" s="105">
        <f t="shared" si="2"/>
        <v>0</v>
      </c>
      <c r="N9" s="101" t="str">
        <f t="shared" si="3"/>
        <v>#DIV/0!</v>
      </c>
      <c r="O9" s="101">
        <f t="shared" si="4"/>
        <v>0</v>
      </c>
      <c r="P9" s="101">
        <f t="shared" ref="P9:Q9" si="13">G9/K9</f>
        <v>1.454545455</v>
      </c>
      <c r="Q9" s="101" t="str">
        <f t="shared" si="13"/>
        <v>#DIV/0!</v>
      </c>
    </row>
    <row r="10">
      <c r="C10" s="226"/>
      <c r="F10" s="227">
        <v>43884.0</v>
      </c>
      <c r="G10" s="226">
        <v>16.0</v>
      </c>
      <c r="H10" s="226">
        <f t="shared" si="6"/>
        <v>0</v>
      </c>
      <c r="I10" s="226">
        <v>0.0</v>
      </c>
      <c r="J10" s="226">
        <f t="shared" si="7"/>
        <v>0</v>
      </c>
      <c r="K10" s="226">
        <f>sum(L2:L10)</f>
        <v>11</v>
      </c>
      <c r="L10" s="17">
        <v>0.0</v>
      </c>
      <c r="M10" s="105">
        <f t="shared" si="2"/>
        <v>0</v>
      </c>
      <c r="N10" s="101" t="str">
        <f t="shared" si="3"/>
        <v>#DIV/0!</v>
      </c>
      <c r="O10" s="101">
        <f t="shared" si="4"/>
        <v>0</v>
      </c>
      <c r="P10" s="101">
        <f t="shared" ref="P10:Q10" si="14">G10/K10</f>
        <v>1.454545455</v>
      </c>
      <c r="Q10" s="101" t="str">
        <f t="shared" si="14"/>
        <v>#DIV/0!</v>
      </c>
    </row>
    <row r="11">
      <c r="C11" s="226"/>
      <c r="F11" s="227">
        <v>43885.0</v>
      </c>
      <c r="G11" s="226">
        <v>16.0</v>
      </c>
      <c r="H11" s="226">
        <f t="shared" si="6"/>
        <v>0</v>
      </c>
      <c r="I11" s="226">
        <v>0.0</v>
      </c>
      <c r="J11" s="226">
        <f t="shared" si="7"/>
        <v>0</v>
      </c>
      <c r="K11" s="226">
        <f>sum(L2:L11)</f>
        <v>11</v>
      </c>
      <c r="L11" s="17">
        <v>0.0</v>
      </c>
      <c r="M11" s="105">
        <f t="shared" si="2"/>
        <v>0</v>
      </c>
      <c r="N11" s="101" t="str">
        <f t="shared" si="3"/>
        <v>#DIV/0!</v>
      </c>
      <c r="O11" s="101">
        <f t="shared" si="4"/>
        <v>0</v>
      </c>
      <c r="P11" s="101">
        <f t="shared" ref="P11:Q11" si="15">G11/K11</f>
        <v>1.454545455</v>
      </c>
      <c r="Q11" s="101" t="str">
        <f t="shared" si="15"/>
        <v>#DIV/0!</v>
      </c>
    </row>
    <row r="12">
      <c r="C12" s="226"/>
      <c r="F12" s="227">
        <v>43886.0</v>
      </c>
      <c r="G12" s="226">
        <v>18.0</v>
      </c>
      <c r="H12" s="226">
        <f t="shared" si="6"/>
        <v>2</v>
      </c>
      <c r="I12" s="226">
        <v>0.0</v>
      </c>
      <c r="J12" s="226">
        <f t="shared" si="7"/>
        <v>0</v>
      </c>
      <c r="K12" s="226">
        <f>sum(L2:L12)</f>
        <v>12</v>
      </c>
      <c r="L12" s="17">
        <v>1.0</v>
      </c>
      <c r="M12" s="105">
        <f t="shared" si="2"/>
        <v>0</v>
      </c>
      <c r="N12" s="101">
        <f t="shared" si="3"/>
        <v>0</v>
      </c>
      <c r="O12" s="101">
        <f t="shared" si="4"/>
        <v>0</v>
      </c>
      <c r="P12" s="101">
        <f t="shared" ref="P12:Q12" si="16">G12/K12</f>
        <v>1.5</v>
      </c>
      <c r="Q12" s="101">
        <f t="shared" si="16"/>
        <v>2</v>
      </c>
    </row>
    <row r="13">
      <c r="C13" s="226"/>
      <c r="F13" s="227">
        <v>43887.0</v>
      </c>
      <c r="G13" s="226">
        <v>26.0</v>
      </c>
      <c r="H13" s="226">
        <f t="shared" si="6"/>
        <v>8</v>
      </c>
      <c r="I13" s="226">
        <v>0.0</v>
      </c>
      <c r="J13" s="226">
        <f t="shared" si="7"/>
        <v>0</v>
      </c>
      <c r="K13" s="226">
        <f>sum(L2:L13)</f>
        <v>12</v>
      </c>
      <c r="L13" s="17">
        <v>0.0</v>
      </c>
      <c r="M13" s="105">
        <f t="shared" si="2"/>
        <v>0</v>
      </c>
      <c r="N13" s="101">
        <f t="shared" si="3"/>
        <v>0</v>
      </c>
      <c r="O13" s="101">
        <f t="shared" si="4"/>
        <v>0</v>
      </c>
      <c r="P13" s="101">
        <f t="shared" ref="P13:Q13" si="17">G13/K13</f>
        <v>2.166666667</v>
      </c>
      <c r="Q13" s="101" t="str">
        <f t="shared" si="17"/>
        <v>#DIV/0!</v>
      </c>
    </row>
    <row r="14">
      <c r="C14" s="226"/>
      <c r="F14" s="227">
        <v>43888.0</v>
      </c>
      <c r="G14" s="226">
        <v>48.0</v>
      </c>
      <c r="H14" s="226">
        <f t="shared" si="6"/>
        <v>22</v>
      </c>
      <c r="I14" s="226">
        <v>0.0</v>
      </c>
      <c r="J14" s="226">
        <f t="shared" si="7"/>
        <v>0</v>
      </c>
      <c r="K14" s="226">
        <f>sum(L2:L14)</f>
        <v>13</v>
      </c>
      <c r="L14" s="17">
        <v>1.0</v>
      </c>
      <c r="M14" s="105">
        <f t="shared" si="2"/>
        <v>0</v>
      </c>
      <c r="N14" s="101">
        <f t="shared" si="3"/>
        <v>0</v>
      </c>
      <c r="O14" s="101">
        <f t="shared" si="4"/>
        <v>0</v>
      </c>
      <c r="P14" s="101">
        <f t="shared" ref="P14:Q14" si="18">G14/K14</f>
        <v>3.692307692</v>
      </c>
      <c r="Q14" s="101">
        <f t="shared" si="18"/>
        <v>22</v>
      </c>
    </row>
    <row r="15">
      <c r="C15" s="226"/>
      <c r="F15" s="227">
        <v>43889.0</v>
      </c>
      <c r="G15" s="226">
        <v>74.0</v>
      </c>
      <c r="H15" s="226">
        <f t="shared" si="6"/>
        <v>26</v>
      </c>
      <c r="I15" s="226">
        <v>0.0</v>
      </c>
      <c r="J15" s="226">
        <f t="shared" si="7"/>
        <v>0</v>
      </c>
      <c r="K15" s="226">
        <f>sum(L2:L15)</f>
        <v>13</v>
      </c>
      <c r="L15" s="17">
        <v>0.0</v>
      </c>
      <c r="M15" s="105">
        <f t="shared" si="2"/>
        <v>0</v>
      </c>
      <c r="N15" s="101">
        <f t="shared" si="3"/>
        <v>0</v>
      </c>
      <c r="O15" s="101">
        <f t="shared" si="4"/>
        <v>0</v>
      </c>
      <c r="P15" s="101">
        <f t="shared" ref="P15:Q15" si="19">G15/K15</f>
        <v>5.692307692</v>
      </c>
      <c r="Q15" s="101" t="str">
        <f t="shared" si="19"/>
        <v>#DIV/0!</v>
      </c>
    </row>
    <row r="16">
      <c r="C16" s="226"/>
      <c r="F16" s="227">
        <v>43890.0</v>
      </c>
      <c r="G16" s="226">
        <v>79.0</v>
      </c>
      <c r="H16" s="226">
        <f t="shared" si="6"/>
        <v>5</v>
      </c>
      <c r="I16" s="226">
        <v>0.0</v>
      </c>
      <c r="J16" s="226">
        <f t="shared" si="7"/>
        <v>0</v>
      </c>
      <c r="K16" s="226">
        <f>sum(L2:L16)</f>
        <v>13</v>
      </c>
      <c r="L16" s="17">
        <v>0.0</v>
      </c>
      <c r="M16" s="105">
        <f t="shared" si="2"/>
        <v>0</v>
      </c>
      <c r="N16" s="101">
        <f t="shared" si="3"/>
        <v>0</v>
      </c>
      <c r="O16" s="101">
        <f t="shared" si="4"/>
        <v>0</v>
      </c>
      <c r="P16" s="101">
        <f t="shared" ref="P16:Q16" si="20">G16/K16</f>
        <v>6.076923077</v>
      </c>
      <c r="Q16" s="101" t="str">
        <f t="shared" si="20"/>
        <v>#DIV/0!</v>
      </c>
    </row>
    <row r="17">
      <c r="C17" s="226"/>
      <c r="F17" s="227">
        <v>43891.0</v>
      </c>
      <c r="G17" s="226">
        <v>130.0</v>
      </c>
      <c r="H17" s="226">
        <f t="shared" si="6"/>
        <v>51</v>
      </c>
      <c r="I17" s="226">
        <v>0.0</v>
      </c>
      <c r="J17" s="226">
        <f t="shared" si="7"/>
        <v>0</v>
      </c>
      <c r="K17" s="226">
        <f>sum(L2:L17)</f>
        <v>13</v>
      </c>
      <c r="L17" s="17">
        <v>0.0</v>
      </c>
      <c r="M17" s="105">
        <f t="shared" si="2"/>
        <v>0</v>
      </c>
      <c r="N17" s="101">
        <f t="shared" si="3"/>
        <v>0</v>
      </c>
      <c r="O17" s="101">
        <f t="shared" si="4"/>
        <v>0</v>
      </c>
      <c r="P17" s="101">
        <f t="shared" ref="P17:Q17" si="21">G17/K17</f>
        <v>10</v>
      </c>
      <c r="Q17" s="101" t="str">
        <f t="shared" si="21"/>
        <v>#DIV/0!</v>
      </c>
    </row>
    <row r="18">
      <c r="C18" s="226"/>
      <c r="F18" s="227">
        <v>43892.0</v>
      </c>
      <c r="G18" s="226">
        <v>165.0</v>
      </c>
      <c r="H18" s="226">
        <f t="shared" si="6"/>
        <v>35</v>
      </c>
      <c r="I18" s="226">
        <v>0.0</v>
      </c>
      <c r="J18" s="226">
        <f t="shared" si="7"/>
        <v>0</v>
      </c>
      <c r="K18" s="226">
        <f>sum(L2:L18)</f>
        <v>13</v>
      </c>
      <c r="L18" s="17">
        <v>0.0</v>
      </c>
      <c r="M18" s="105">
        <f t="shared" si="2"/>
        <v>0</v>
      </c>
      <c r="N18" s="101">
        <f t="shared" si="3"/>
        <v>0</v>
      </c>
      <c r="O18" s="101">
        <f t="shared" si="4"/>
        <v>0</v>
      </c>
      <c r="P18" s="101">
        <f t="shared" ref="P18:Q18" si="22">G18/K18</f>
        <v>12.69230769</v>
      </c>
      <c r="Q18" s="101" t="str">
        <f t="shared" si="22"/>
        <v>#DIV/0!</v>
      </c>
    </row>
    <row r="19">
      <c r="C19" s="226"/>
      <c r="F19" s="227">
        <v>43893.0</v>
      </c>
      <c r="G19" s="226">
        <v>203.0</v>
      </c>
      <c r="H19" s="226">
        <f t="shared" si="6"/>
        <v>38</v>
      </c>
      <c r="I19" s="226">
        <v>0.0</v>
      </c>
      <c r="J19" s="226">
        <f t="shared" si="7"/>
        <v>0</v>
      </c>
      <c r="K19" s="226">
        <f>sum(L2:L19)</f>
        <v>13</v>
      </c>
      <c r="L19" s="17">
        <v>0.0</v>
      </c>
      <c r="M19" s="105">
        <f t="shared" si="2"/>
        <v>0</v>
      </c>
      <c r="N19" s="101">
        <f t="shared" si="3"/>
        <v>0</v>
      </c>
      <c r="O19" s="101">
        <f t="shared" si="4"/>
        <v>0</v>
      </c>
      <c r="P19" s="101">
        <f t="shared" ref="P19:Q19" si="23">G19/K19</f>
        <v>15.61538462</v>
      </c>
      <c r="Q19" s="101" t="str">
        <f t="shared" si="23"/>
        <v>#DIV/0!</v>
      </c>
    </row>
    <row r="20">
      <c r="C20" s="226"/>
      <c r="F20" s="227">
        <v>43894.0</v>
      </c>
      <c r="G20" s="226">
        <v>262.0</v>
      </c>
      <c r="H20" s="226">
        <f t="shared" si="6"/>
        <v>59</v>
      </c>
      <c r="I20" s="226">
        <v>0.0</v>
      </c>
      <c r="J20" s="226">
        <f t="shared" si="7"/>
        <v>0</v>
      </c>
      <c r="K20" s="226">
        <f>sum(L2:L20)</f>
        <v>13</v>
      </c>
      <c r="L20" s="17">
        <v>0.0</v>
      </c>
      <c r="M20" s="105">
        <f t="shared" si="2"/>
        <v>0</v>
      </c>
      <c r="N20" s="101">
        <f t="shared" si="3"/>
        <v>0</v>
      </c>
      <c r="O20" s="101">
        <f t="shared" si="4"/>
        <v>0</v>
      </c>
      <c r="P20" s="101">
        <f t="shared" ref="P20:Q20" si="24">G20/K20</f>
        <v>20.15384615</v>
      </c>
      <c r="Q20" s="101" t="str">
        <f t="shared" si="24"/>
        <v>#DIV/0!</v>
      </c>
    </row>
    <row r="21">
      <c r="C21" s="226"/>
      <c r="F21" s="227">
        <v>43895.0</v>
      </c>
      <c r="G21" s="226">
        <v>545.0</v>
      </c>
      <c r="H21" s="226">
        <f t="shared" si="6"/>
        <v>283</v>
      </c>
      <c r="I21" s="226">
        <v>0.0</v>
      </c>
      <c r="J21" s="226">
        <f t="shared" si="7"/>
        <v>0</v>
      </c>
      <c r="K21" s="226">
        <f>sum(L2:L21)</f>
        <v>14</v>
      </c>
      <c r="L21" s="17">
        <v>1.0</v>
      </c>
      <c r="M21" s="105">
        <f t="shared" si="2"/>
        <v>0</v>
      </c>
      <c r="N21" s="101">
        <f t="shared" si="3"/>
        <v>0</v>
      </c>
      <c r="O21" s="101">
        <f t="shared" si="4"/>
        <v>0</v>
      </c>
      <c r="P21" s="101">
        <f t="shared" ref="P21:Q21" si="25">G21/K21</f>
        <v>38.92857143</v>
      </c>
      <c r="Q21" s="101">
        <f t="shared" si="25"/>
        <v>283</v>
      </c>
    </row>
    <row r="22">
      <c r="C22" s="226"/>
      <c r="F22" s="227">
        <v>43896.0</v>
      </c>
      <c r="G22" s="226">
        <v>670.0</v>
      </c>
      <c r="H22" s="226">
        <f t="shared" si="6"/>
        <v>125</v>
      </c>
      <c r="I22" s="226">
        <v>0.0</v>
      </c>
      <c r="J22" s="226">
        <f t="shared" si="7"/>
        <v>0</v>
      </c>
      <c r="K22" s="226">
        <f>sum(L2:L22)</f>
        <v>15</v>
      </c>
      <c r="L22" s="17">
        <v>1.0</v>
      </c>
      <c r="M22" s="105">
        <f t="shared" si="2"/>
        <v>0</v>
      </c>
      <c r="N22" s="101">
        <f t="shared" si="3"/>
        <v>0</v>
      </c>
      <c r="O22" s="101">
        <f t="shared" si="4"/>
        <v>0</v>
      </c>
      <c r="P22" s="101">
        <f t="shared" ref="P22:Q22" si="26">G22/K22</f>
        <v>44.66666667</v>
      </c>
      <c r="Q22" s="101">
        <f t="shared" si="26"/>
        <v>125</v>
      </c>
    </row>
    <row r="23">
      <c r="F23" s="227">
        <v>43897.0</v>
      </c>
      <c r="G23" s="226">
        <v>800.0</v>
      </c>
      <c r="H23" s="226">
        <f t="shared" si="6"/>
        <v>130</v>
      </c>
      <c r="I23" s="226">
        <v>0.0</v>
      </c>
      <c r="J23" s="226">
        <f t="shared" si="7"/>
        <v>0</v>
      </c>
      <c r="K23" s="226">
        <f>sum(L2:L23)</f>
        <v>15</v>
      </c>
      <c r="L23" s="17">
        <v>0.0</v>
      </c>
      <c r="M23" s="105">
        <f t="shared" si="2"/>
        <v>0</v>
      </c>
      <c r="N23" s="101">
        <f t="shared" si="3"/>
        <v>0</v>
      </c>
      <c r="O23" s="101">
        <f t="shared" si="4"/>
        <v>0</v>
      </c>
      <c r="P23" s="101">
        <f t="shared" ref="P23:Q23" si="27">G23/K23</f>
        <v>53.33333333</v>
      </c>
      <c r="Q23" s="101" t="str">
        <f t="shared" si="27"/>
        <v>#DIV/0!</v>
      </c>
    </row>
    <row r="24">
      <c r="F24" s="227">
        <v>43898.0</v>
      </c>
      <c r="G24" s="226">
        <v>1040.0</v>
      </c>
      <c r="H24" s="226">
        <f t="shared" si="6"/>
        <v>240</v>
      </c>
      <c r="I24" s="226">
        <v>0.0</v>
      </c>
      <c r="J24" s="226">
        <f t="shared" si="7"/>
        <v>0</v>
      </c>
      <c r="K24" s="226">
        <f>sum(L2:L24)</f>
        <v>15</v>
      </c>
      <c r="L24" s="17">
        <v>0.0</v>
      </c>
      <c r="M24" s="105">
        <f t="shared" si="2"/>
        <v>0</v>
      </c>
      <c r="N24" s="101">
        <f t="shared" si="3"/>
        <v>0</v>
      </c>
      <c r="O24" s="101">
        <f t="shared" si="4"/>
        <v>0</v>
      </c>
      <c r="P24" s="101">
        <f t="shared" ref="P24:Q24" si="28">G24/K24</f>
        <v>69.33333333</v>
      </c>
      <c r="Q24" s="101" t="str">
        <f t="shared" si="28"/>
        <v>#DIV/0!</v>
      </c>
    </row>
    <row r="25">
      <c r="F25" s="227">
        <v>43899.0</v>
      </c>
      <c r="G25" s="226">
        <v>1224.0</v>
      </c>
      <c r="H25" s="226">
        <f t="shared" si="6"/>
        <v>184</v>
      </c>
      <c r="I25" s="226">
        <v>2.0</v>
      </c>
      <c r="J25" s="226">
        <f t="shared" si="7"/>
        <v>2</v>
      </c>
      <c r="K25" s="226">
        <f>sum(L2:L25)</f>
        <v>15</v>
      </c>
      <c r="L25" s="17">
        <v>0.0</v>
      </c>
      <c r="M25" s="105">
        <f t="shared" si="2"/>
        <v>0.1633986928</v>
      </c>
      <c r="N25" s="101">
        <f t="shared" si="3"/>
        <v>0.01086956522</v>
      </c>
      <c r="O25" s="101">
        <f t="shared" si="4"/>
        <v>0.001633986928</v>
      </c>
      <c r="P25" s="101">
        <f t="shared" ref="P25:Q25" si="29">G25/K25</f>
        <v>81.6</v>
      </c>
      <c r="Q25" s="101" t="str">
        <f t="shared" si="29"/>
        <v>#DIV/0!</v>
      </c>
    </row>
    <row r="26">
      <c r="F26" s="227">
        <v>43900.0</v>
      </c>
      <c r="G26" s="226">
        <v>1565.0</v>
      </c>
      <c r="H26" s="226">
        <f t="shared" si="6"/>
        <v>341</v>
      </c>
      <c r="I26" s="226">
        <v>2.0</v>
      </c>
      <c r="J26" s="226">
        <f t="shared" si="7"/>
        <v>0</v>
      </c>
      <c r="K26" s="226">
        <f>sum(L2:L26)</f>
        <v>15</v>
      </c>
      <c r="L26" s="17">
        <v>0.0</v>
      </c>
      <c r="M26" s="105">
        <f t="shared" si="2"/>
        <v>0.1277955272</v>
      </c>
      <c r="N26" s="101">
        <f t="shared" si="3"/>
        <v>0</v>
      </c>
      <c r="O26" s="101">
        <f t="shared" si="4"/>
        <v>0.001277955272</v>
      </c>
      <c r="P26" s="101">
        <f t="shared" ref="P26:Q26" si="30">G26/K26</f>
        <v>104.3333333</v>
      </c>
      <c r="Q26" s="101" t="str">
        <f t="shared" si="30"/>
        <v>#DIV/0!</v>
      </c>
    </row>
    <row r="27">
      <c r="F27" s="227">
        <v>43901.0</v>
      </c>
      <c r="G27" s="226">
        <v>1966.0</v>
      </c>
      <c r="H27" s="226">
        <f t="shared" si="6"/>
        <v>401</v>
      </c>
      <c r="I27" s="226">
        <v>3.0</v>
      </c>
      <c r="J27" s="226">
        <f t="shared" si="7"/>
        <v>1</v>
      </c>
      <c r="K27" s="226">
        <f>sum(L2:L27)</f>
        <v>22</v>
      </c>
      <c r="L27" s="17">
        <v>7.0</v>
      </c>
      <c r="M27" s="105">
        <f t="shared" si="2"/>
        <v>0.1525940997</v>
      </c>
      <c r="N27" s="101">
        <f t="shared" si="3"/>
        <v>0.002493765586</v>
      </c>
      <c r="O27" s="101">
        <f t="shared" si="4"/>
        <v>0.001525940997</v>
      </c>
      <c r="P27" s="101">
        <f t="shared" ref="P27:Q27" si="31">G27/K27</f>
        <v>89.36363636</v>
      </c>
      <c r="Q27" s="101">
        <f t="shared" si="31"/>
        <v>57.28571429</v>
      </c>
    </row>
    <row r="28">
      <c r="F28" s="227">
        <v>43902.0</v>
      </c>
      <c r="G28" s="226">
        <v>2745.0</v>
      </c>
      <c r="H28" s="226">
        <f t="shared" si="6"/>
        <v>779</v>
      </c>
      <c r="I28" s="226">
        <v>6.0</v>
      </c>
      <c r="J28" s="226">
        <f t="shared" si="7"/>
        <v>3</v>
      </c>
      <c r="K28" s="226">
        <f>sum(L2:L28)</f>
        <v>22</v>
      </c>
      <c r="L28" s="17">
        <v>0.0</v>
      </c>
      <c r="M28" s="105">
        <f t="shared" si="2"/>
        <v>0.218579235</v>
      </c>
      <c r="N28" s="101">
        <f t="shared" si="3"/>
        <v>0.003851091142</v>
      </c>
      <c r="O28" s="101">
        <f t="shared" si="4"/>
        <v>0.00218579235</v>
      </c>
      <c r="P28" s="101">
        <f t="shared" ref="P28:Q28" si="32">G28/K28</f>
        <v>124.7727273</v>
      </c>
      <c r="Q28" s="101" t="str">
        <f t="shared" si="32"/>
        <v>#DIV/0!</v>
      </c>
    </row>
    <row r="29">
      <c r="F29" s="227">
        <v>43903.0</v>
      </c>
      <c r="G29" s="226">
        <v>3675.0</v>
      </c>
      <c r="H29" s="226">
        <f t="shared" si="6"/>
        <v>930</v>
      </c>
      <c r="I29" s="226">
        <v>8.0</v>
      </c>
      <c r="J29" s="226">
        <f t="shared" si="7"/>
        <v>2</v>
      </c>
      <c r="K29" s="226">
        <f>sum(L2:L29)</f>
        <v>43</v>
      </c>
      <c r="L29" s="17">
        <v>21.0</v>
      </c>
      <c r="M29" s="105">
        <f t="shared" si="2"/>
        <v>0.2176870748</v>
      </c>
      <c r="N29" s="101">
        <f t="shared" si="3"/>
        <v>0.002150537634</v>
      </c>
      <c r="O29" s="101">
        <f t="shared" si="4"/>
        <v>0.002176870748</v>
      </c>
      <c r="P29" s="101">
        <f t="shared" ref="P29:Q29" si="33">G29/K29</f>
        <v>85.46511628</v>
      </c>
      <c r="Q29" s="101">
        <f t="shared" si="33"/>
        <v>44.28571429</v>
      </c>
    </row>
    <row r="30">
      <c r="F30" s="227">
        <v>43904.0</v>
      </c>
      <c r="G30" s="226">
        <v>4599.0</v>
      </c>
      <c r="H30" s="226">
        <f t="shared" si="6"/>
        <v>924</v>
      </c>
      <c r="I30" s="226">
        <v>9.0</v>
      </c>
      <c r="J30" s="226">
        <f t="shared" si="7"/>
        <v>1</v>
      </c>
      <c r="K30" s="226">
        <f>sum(L2:L30)</f>
        <v>43</v>
      </c>
      <c r="L30" s="17">
        <v>0.0</v>
      </c>
      <c r="M30" s="105">
        <f t="shared" si="2"/>
        <v>0.1956947162</v>
      </c>
      <c r="N30" s="101">
        <f t="shared" si="3"/>
        <v>0.001082251082</v>
      </c>
      <c r="O30" s="101">
        <f t="shared" si="4"/>
        <v>0.001956947162</v>
      </c>
      <c r="P30" s="101">
        <f t="shared" ref="P30:Q30" si="34">G30/K30</f>
        <v>106.9534884</v>
      </c>
      <c r="Q30" s="101" t="str">
        <f t="shared" si="34"/>
        <v>#DIV/0!</v>
      </c>
    </row>
    <row r="31">
      <c r="F31" s="227">
        <v>43905.0</v>
      </c>
      <c r="G31" s="226">
        <v>5813.0</v>
      </c>
      <c r="H31" s="226">
        <f t="shared" si="6"/>
        <v>1214</v>
      </c>
      <c r="I31" s="226">
        <v>13.0</v>
      </c>
      <c r="J31" s="226">
        <f t="shared" si="7"/>
        <v>4</v>
      </c>
      <c r="K31" s="226">
        <f>sum(L2:L31)</f>
        <v>43</v>
      </c>
      <c r="L31" s="17">
        <v>0.0</v>
      </c>
      <c r="M31" s="105">
        <f t="shared" si="2"/>
        <v>0.2236366764</v>
      </c>
      <c r="N31" s="101">
        <f t="shared" si="3"/>
        <v>0.003294892916</v>
      </c>
      <c r="O31" s="101">
        <f t="shared" si="4"/>
        <v>0.002236366764</v>
      </c>
      <c r="P31" s="101">
        <f t="shared" ref="P31:Q31" si="35">G31/K31</f>
        <v>135.1860465</v>
      </c>
      <c r="Q31" s="101" t="str">
        <f t="shared" si="35"/>
        <v>#DIV/0!</v>
      </c>
    </row>
    <row r="32">
      <c r="F32" s="227">
        <v>43906.0</v>
      </c>
      <c r="G32" s="226">
        <v>7272.0</v>
      </c>
      <c r="H32" s="226">
        <f t="shared" si="6"/>
        <v>1459</v>
      </c>
      <c r="I32" s="226">
        <v>17.0</v>
      </c>
      <c r="J32" s="226">
        <f t="shared" si="7"/>
        <v>4</v>
      </c>
      <c r="K32" s="226">
        <f>sum(L2:L32)</f>
        <v>64</v>
      </c>
      <c r="L32" s="17">
        <v>21.0</v>
      </c>
      <c r="M32" s="105">
        <f t="shared" si="2"/>
        <v>0.2337733773</v>
      </c>
      <c r="N32" s="101">
        <f t="shared" si="3"/>
        <v>0.002741603838</v>
      </c>
      <c r="O32" s="101">
        <f t="shared" si="4"/>
        <v>0.002337733773</v>
      </c>
      <c r="P32" s="101">
        <f t="shared" ref="P32:Q32" si="36">G32/K32</f>
        <v>113.625</v>
      </c>
      <c r="Q32" s="101">
        <f t="shared" si="36"/>
        <v>69.47619048</v>
      </c>
    </row>
    <row r="33">
      <c r="F33" s="227">
        <v>43907.0</v>
      </c>
      <c r="G33" s="226">
        <v>9367.0</v>
      </c>
      <c r="H33" s="226">
        <f t="shared" si="6"/>
        <v>2095</v>
      </c>
      <c r="I33" s="226">
        <v>26.0</v>
      </c>
      <c r="J33" s="226">
        <f t="shared" si="7"/>
        <v>9</v>
      </c>
      <c r="K33" s="226">
        <f>sum(L2:L33)</f>
        <v>64</v>
      </c>
      <c r="L33" s="17">
        <v>0.0</v>
      </c>
      <c r="M33" s="105">
        <f t="shared" si="2"/>
        <v>0.2775701932</v>
      </c>
      <c r="N33" s="101">
        <f t="shared" si="3"/>
        <v>0.004295942721</v>
      </c>
      <c r="O33" s="101">
        <f t="shared" si="4"/>
        <v>0.002775701932</v>
      </c>
      <c r="P33" s="101">
        <f t="shared" ref="P33:Q33" si="37">G33/K33</f>
        <v>146.359375</v>
      </c>
      <c r="Q33" s="101" t="str">
        <f t="shared" si="37"/>
        <v>#DIV/0!</v>
      </c>
    </row>
    <row r="34">
      <c r="F34" s="227">
        <v>43908.0</v>
      </c>
      <c r="G34" s="226">
        <v>12327.0</v>
      </c>
      <c r="H34" s="226">
        <f t="shared" si="6"/>
        <v>2960</v>
      </c>
      <c r="I34" s="226">
        <v>28.0</v>
      </c>
      <c r="J34" s="226">
        <f t="shared" si="7"/>
        <v>2</v>
      </c>
      <c r="K34" s="226">
        <f>sum(L2:L34)</f>
        <v>102</v>
      </c>
      <c r="L34" s="17">
        <v>38.0</v>
      </c>
      <c r="M34" s="105">
        <f t="shared" si="2"/>
        <v>0.2271436684</v>
      </c>
      <c r="N34" s="101">
        <f t="shared" si="3"/>
        <v>0.0006756756757</v>
      </c>
      <c r="O34" s="101">
        <f t="shared" si="4"/>
        <v>0.002271436684</v>
      </c>
      <c r="P34" s="101">
        <f t="shared" ref="P34:Q34" si="38">G34/K34</f>
        <v>120.8529412</v>
      </c>
      <c r="Q34" s="101">
        <f t="shared" si="38"/>
        <v>77.89473684</v>
      </c>
    </row>
    <row r="35">
      <c r="F35" s="227">
        <v>43909.0</v>
      </c>
      <c r="G35" s="226">
        <v>15320.0</v>
      </c>
      <c r="H35" s="226">
        <f t="shared" si="6"/>
        <v>2993</v>
      </c>
      <c r="I35" s="226">
        <v>44.0</v>
      </c>
      <c r="J35" s="226">
        <f t="shared" si="7"/>
        <v>16</v>
      </c>
      <c r="K35" s="226">
        <f>sum(L2:L35)</f>
        <v>112</v>
      </c>
      <c r="L35" s="17">
        <v>10.0</v>
      </c>
      <c r="M35" s="105">
        <f t="shared" si="2"/>
        <v>0.2872062663</v>
      </c>
      <c r="N35" s="101">
        <f t="shared" si="3"/>
        <v>0.005345806883</v>
      </c>
      <c r="O35" s="101">
        <f t="shared" si="4"/>
        <v>0.002872062663</v>
      </c>
      <c r="P35" s="101">
        <f t="shared" ref="P35:Q35" si="39">G35/K35</f>
        <v>136.7857143</v>
      </c>
      <c r="Q35" s="101">
        <f t="shared" si="39"/>
        <v>299.3</v>
      </c>
    </row>
    <row r="36">
      <c r="F36" s="227">
        <v>43910.0</v>
      </c>
      <c r="G36" s="226">
        <v>19848.0</v>
      </c>
      <c r="H36" s="226">
        <f t="shared" si="6"/>
        <v>4528</v>
      </c>
      <c r="I36" s="226">
        <v>68.0</v>
      </c>
      <c r="J36" s="226">
        <f t="shared" si="7"/>
        <v>24</v>
      </c>
      <c r="K36" s="226">
        <f>sum(L2:L36)</f>
        <v>177</v>
      </c>
      <c r="L36" s="17">
        <v>65.0</v>
      </c>
      <c r="M36" s="105">
        <f t="shared" si="2"/>
        <v>0.3426037888</v>
      </c>
      <c r="N36" s="101">
        <f t="shared" si="3"/>
        <v>0.005300353357</v>
      </c>
      <c r="O36" s="101">
        <f t="shared" si="4"/>
        <v>0.003426037888</v>
      </c>
      <c r="P36" s="101">
        <f t="shared" ref="P36:Q36" si="40">G36/K36</f>
        <v>112.1355932</v>
      </c>
      <c r="Q36" s="101">
        <f t="shared" si="40"/>
        <v>69.66153846</v>
      </c>
    </row>
    <row r="37">
      <c r="F37" s="227">
        <v>43911.0</v>
      </c>
      <c r="G37" s="226">
        <v>22364.0</v>
      </c>
      <c r="H37" s="226">
        <f t="shared" si="6"/>
        <v>2516</v>
      </c>
      <c r="I37" s="226">
        <v>84.0</v>
      </c>
      <c r="J37" s="226">
        <f t="shared" si="7"/>
        <v>16</v>
      </c>
      <c r="K37" s="226">
        <f>sum(L2:L37)</f>
        <v>206</v>
      </c>
      <c r="L37" s="17">
        <v>29.0</v>
      </c>
      <c r="M37" s="105">
        <f t="shared" si="2"/>
        <v>0.3756036487</v>
      </c>
      <c r="N37" s="101">
        <f t="shared" si="3"/>
        <v>0.006359300477</v>
      </c>
      <c r="O37" s="101">
        <f t="shared" si="4"/>
        <v>0.003756036487</v>
      </c>
      <c r="P37" s="101">
        <f t="shared" ref="P37:Q37" si="41">G37/K37</f>
        <v>108.5631068</v>
      </c>
      <c r="Q37" s="101">
        <f t="shared" si="41"/>
        <v>86.75862069</v>
      </c>
    </row>
    <row r="38">
      <c r="F38" s="227">
        <v>43912.0</v>
      </c>
      <c r="G38" s="17">
        <v>24873.0</v>
      </c>
      <c r="H38" s="226">
        <f t="shared" si="6"/>
        <v>2509</v>
      </c>
      <c r="I38" s="17">
        <v>94.0</v>
      </c>
      <c r="J38" s="226">
        <f t="shared" si="7"/>
        <v>10</v>
      </c>
      <c r="K38" s="226">
        <f>sum(L2:L38)</f>
        <v>263</v>
      </c>
      <c r="L38" s="17">
        <v>57.0</v>
      </c>
      <c r="M38" s="105">
        <f t="shared" si="2"/>
        <v>0.3779198328</v>
      </c>
      <c r="N38" s="101">
        <f t="shared" si="3"/>
        <v>0.003985651654</v>
      </c>
      <c r="O38" s="101">
        <f t="shared" si="4"/>
        <v>0.003779198328</v>
      </c>
      <c r="P38" s="101">
        <f t="shared" ref="P38:Q38" si="42">G38/K38</f>
        <v>94.57414449</v>
      </c>
      <c r="Q38" s="101">
        <f t="shared" si="42"/>
        <v>44.01754386</v>
      </c>
    </row>
    <row r="39">
      <c r="F39" s="227">
        <v>43913.0</v>
      </c>
      <c r="G39" s="17">
        <v>29056.0</v>
      </c>
      <c r="H39" s="226">
        <f t="shared" si="6"/>
        <v>4183</v>
      </c>
      <c r="I39" s="17">
        <v>123.0</v>
      </c>
      <c r="J39" s="226">
        <f t="shared" si="7"/>
        <v>29</v>
      </c>
      <c r="K39" s="229">
        <f>sum(L2:L39)</f>
        <v>450</v>
      </c>
      <c r="L39" s="17">
        <v>187.0</v>
      </c>
      <c r="M39" s="105">
        <f t="shared" si="2"/>
        <v>0.4233204846</v>
      </c>
      <c r="N39" s="101">
        <f t="shared" si="3"/>
        <v>0.006932823333</v>
      </c>
      <c r="O39" s="101">
        <f t="shared" si="4"/>
        <v>0.004233204846</v>
      </c>
      <c r="P39" s="101">
        <f t="shared" ref="P39:Q39" si="43">G39/K39</f>
        <v>64.56888889</v>
      </c>
      <c r="Q39" s="101">
        <f t="shared" si="43"/>
        <v>22.36898396</v>
      </c>
    </row>
    <row r="40">
      <c r="F40" s="227">
        <v>43914.0</v>
      </c>
      <c r="G40" s="17">
        <v>32991.0</v>
      </c>
      <c r="H40" s="226">
        <f t="shared" si="6"/>
        <v>3935</v>
      </c>
      <c r="I40" s="17">
        <v>159.0</v>
      </c>
      <c r="J40" s="226">
        <f t="shared" si="7"/>
        <v>36</v>
      </c>
      <c r="K40" s="229">
        <f>sum(L2:L40)</f>
        <v>3287</v>
      </c>
      <c r="L40" s="17">
        <v>2837.0</v>
      </c>
      <c r="M40" s="105">
        <f t="shared" si="2"/>
        <v>0.4819496226</v>
      </c>
      <c r="N40" s="101">
        <f t="shared" si="3"/>
        <v>0.00914866582</v>
      </c>
      <c r="O40" s="101">
        <f t="shared" si="4"/>
        <v>0.004819496226</v>
      </c>
      <c r="P40" s="101">
        <f t="shared" ref="P40:Q40" si="44">G40/K40</f>
        <v>10.03681168</v>
      </c>
      <c r="Q40" s="101">
        <f t="shared" si="44"/>
        <v>1.387028551</v>
      </c>
    </row>
    <row r="41">
      <c r="F41" s="227">
        <v>43915.0</v>
      </c>
      <c r="G41" s="17">
        <v>37323.0</v>
      </c>
      <c r="H41" s="226">
        <f t="shared" si="6"/>
        <v>4332</v>
      </c>
      <c r="I41" s="17">
        <v>206.0</v>
      </c>
      <c r="J41" s="226">
        <f t="shared" si="7"/>
        <v>47</v>
      </c>
      <c r="K41" s="230">
        <f>sum(L2:L41)</f>
        <v>3544</v>
      </c>
      <c r="L41" s="17">
        <v>257.0</v>
      </c>
      <c r="M41" s="105">
        <f t="shared" si="2"/>
        <v>0.551938483</v>
      </c>
      <c r="N41" s="101">
        <f t="shared" si="3"/>
        <v>0.01084949215</v>
      </c>
      <c r="O41" s="101">
        <f t="shared" si="4"/>
        <v>0.00551938483</v>
      </c>
      <c r="P41" s="101">
        <f t="shared" ref="P41:Q41" si="45">G41/K41</f>
        <v>10.53132054</v>
      </c>
      <c r="Q41" s="101">
        <f t="shared" si="45"/>
        <v>16.85603113</v>
      </c>
    </row>
    <row r="42">
      <c r="F42" s="227">
        <v>43916.0</v>
      </c>
      <c r="G42" s="17">
        <v>43938.0</v>
      </c>
      <c r="H42" s="226">
        <f t="shared" si="6"/>
        <v>6615</v>
      </c>
      <c r="I42" s="17">
        <v>267.0</v>
      </c>
      <c r="J42" s="226">
        <f t="shared" si="7"/>
        <v>61</v>
      </c>
      <c r="K42" s="230">
        <f>sum(L2:L42)</f>
        <v>5670</v>
      </c>
      <c r="L42" s="17">
        <v>2126.0</v>
      </c>
      <c r="M42" s="105">
        <f t="shared" si="2"/>
        <v>0.6076744504</v>
      </c>
      <c r="N42" s="101">
        <f t="shared" si="3"/>
        <v>0.009221466364</v>
      </c>
      <c r="O42" s="101">
        <f t="shared" si="4"/>
        <v>0.006076744504</v>
      </c>
      <c r="P42" s="101">
        <f t="shared" ref="P42:Q42" si="46">G42/K42</f>
        <v>7.749206349</v>
      </c>
      <c r="Q42" s="101">
        <f t="shared" si="46"/>
        <v>3.111476952</v>
      </c>
    </row>
    <row r="43">
      <c r="F43" s="227">
        <v>43917.0</v>
      </c>
      <c r="G43" s="17">
        <v>50871.0</v>
      </c>
      <c r="H43" s="226">
        <f t="shared" si="6"/>
        <v>6933</v>
      </c>
      <c r="I43" s="17">
        <v>351.0</v>
      </c>
      <c r="J43" s="226">
        <f t="shared" si="7"/>
        <v>84</v>
      </c>
      <c r="K43" s="230">
        <f>sum(L2:L43)</f>
        <v>6655</v>
      </c>
      <c r="L43" s="17">
        <v>985.0</v>
      </c>
      <c r="M43" s="105">
        <f t="shared" si="2"/>
        <v>0.689980539</v>
      </c>
      <c r="N43" s="101">
        <f t="shared" si="3"/>
        <v>0.01211596711</v>
      </c>
      <c r="O43" s="101">
        <f t="shared" si="4"/>
        <v>0.00689980539</v>
      </c>
      <c r="P43" s="101">
        <f t="shared" ref="P43:Q43" si="47">G43/K43</f>
        <v>7.644027047</v>
      </c>
      <c r="Q43" s="101">
        <f t="shared" si="47"/>
        <v>7.03857868</v>
      </c>
    </row>
    <row r="44">
      <c r="F44" s="227">
        <v>43918.0</v>
      </c>
      <c r="G44" s="17">
        <v>57695.0</v>
      </c>
      <c r="H44" s="226">
        <f t="shared" si="6"/>
        <v>6824</v>
      </c>
      <c r="I44" s="17">
        <v>433.0</v>
      </c>
      <c r="J44" s="226">
        <f t="shared" si="7"/>
        <v>82</v>
      </c>
      <c r="K44" s="230">
        <f>sum(L2:L44)</f>
        <v>8478</v>
      </c>
      <c r="L44" s="17">
        <v>1823.0</v>
      </c>
      <c r="M44" s="105">
        <f t="shared" si="2"/>
        <v>0.7504983101</v>
      </c>
      <c r="N44" s="101">
        <f t="shared" si="3"/>
        <v>0.01201641266</v>
      </c>
      <c r="O44" s="101">
        <f t="shared" si="4"/>
        <v>0.007504983101</v>
      </c>
      <c r="P44" s="101">
        <f t="shared" ref="P44:Q44" si="48">G44/K44</f>
        <v>6.805260675</v>
      </c>
      <c r="Q44" s="101">
        <f t="shared" si="48"/>
        <v>3.743280307</v>
      </c>
    </row>
    <row r="45">
      <c r="F45" s="227">
        <v>43919.0</v>
      </c>
      <c r="G45" s="17">
        <v>62435.0</v>
      </c>
      <c r="H45" s="226">
        <f t="shared" si="6"/>
        <v>4740</v>
      </c>
      <c r="I45" s="17">
        <v>541.0</v>
      </c>
      <c r="J45" s="226">
        <f t="shared" si="7"/>
        <v>108</v>
      </c>
      <c r="K45" s="230">
        <f>sum(L2:L45)</f>
        <v>9208</v>
      </c>
      <c r="L45" s="17">
        <v>730.0</v>
      </c>
      <c r="M45" s="105">
        <f t="shared" si="2"/>
        <v>0.8665011612</v>
      </c>
      <c r="N45" s="101">
        <f t="shared" si="3"/>
        <v>0.02278481013</v>
      </c>
      <c r="O45" s="101">
        <f t="shared" si="4"/>
        <v>0.008665011612</v>
      </c>
      <c r="P45" s="101">
        <f t="shared" ref="P45:Q45" si="49">G45/K45</f>
        <v>6.780516942</v>
      </c>
      <c r="Q45" s="101">
        <f t="shared" si="49"/>
        <v>6.493150685</v>
      </c>
    </row>
    <row r="46">
      <c r="F46" s="227">
        <v>43920.0</v>
      </c>
      <c r="G46" s="17">
        <v>66885.0</v>
      </c>
      <c r="H46" s="226">
        <f t="shared" si="6"/>
        <v>4450</v>
      </c>
      <c r="I46" s="17">
        <v>645.0</v>
      </c>
      <c r="J46" s="226">
        <f t="shared" si="7"/>
        <v>104</v>
      </c>
      <c r="K46" s="230">
        <f>sum(L2:L46)</f>
        <v>13497</v>
      </c>
      <c r="L46" s="17">
        <v>4289.0</v>
      </c>
      <c r="M46" s="105">
        <f t="shared" si="2"/>
        <v>0.9643417807</v>
      </c>
      <c r="N46" s="101">
        <f t="shared" si="3"/>
        <v>0.02337078652</v>
      </c>
      <c r="O46" s="101">
        <f t="shared" si="4"/>
        <v>0.009643417807</v>
      </c>
      <c r="P46" s="101">
        <f t="shared" ref="P46:Q46" si="50">G46/K46</f>
        <v>4.955545677</v>
      </c>
      <c r="Q46" s="101">
        <f t="shared" si="50"/>
        <v>1.037537888</v>
      </c>
    </row>
    <row r="47">
      <c r="F47" s="231">
        <v>43921.0</v>
      </c>
      <c r="G47" s="232">
        <v>61913.0</v>
      </c>
      <c r="H47" s="233">
        <f t="shared" si="6"/>
        <v>-4972</v>
      </c>
      <c r="I47" s="232">
        <v>583.0</v>
      </c>
      <c r="J47" s="233">
        <f t="shared" si="7"/>
        <v>-62</v>
      </c>
      <c r="M47" s="105">
        <f t="shared" si="2"/>
        <v>0.9416439197</v>
      </c>
    </row>
    <row r="48">
      <c r="F48" s="227">
        <v>43922.0</v>
      </c>
      <c r="G48" s="17">
        <v>67366.0</v>
      </c>
      <c r="H48" s="101">
        <f t="shared" si="6"/>
        <v>5453</v>
      </c>
      <c r="I48" s="17">
        <v>732.0</v>
      </c>
      <c r="J48" s="101">
        <f t="shared" si="7"/>
        <v>149</v>
      </c>
      <c r="M48" s="105">
        <f t="shared" si="2"/>
        <v>1.08660155</v>
      </c>
    </row>
    <row r="49">
      <c r="F49" s="227">
        <v>43923.0</v>
      </c>
      <c r="G49" s="17">
        <v>73522.0</v>
      </c>
      <c r="H49" s="101">
        <f t="shared" si="6"/>
        <v>6156</v>
      </c>
      <c r="I49" s="17">
        <v>872.0</v>
      </c>
      <c r="J49" s="101">
        <f t="shared" si="7"/>
        <v>140</v>
      </c>
      <c r="M49" s="105">
        <f t="shared" si="2"/>
        <v>1.186039553</v>
      </c>
    </row>
    <row r="50">
      <c r="F50" s="227">
        <v>43924.0</v>
      </c>
      <c r="G50" s="17">
        <v>79696.0</v>
      </c>
      <c r="H50" s="101">
        <f t="shared" si="6"/>
        <v>6174</v>
      </c>
      <c r="I50" s="17">
        <v>1017.0</v>
      </c>
      <c r="J50" s="101">
        <f t="shared" si="7"/>
        <v>145</v>
      </c>
      <c r="M50" s="105">
        <f t="shared" si="2"/>
        <v>1.276099177</v>
      </c>
    </row>
    <row r="51">
      <c r="F51" s="227">
        <v>43925.0</v>
      </c>
      <c r="G51" s="17">
        <v>85778.0</v>
      </c>
      <c r="H51" s="101">
        <f t="shared" si="6"/>
        <v>6082</v>
      </c>
      <c r="I51" s="17">
        <v>1158.0</v>
      </c>
      <c r="J51" s="101">
        <f t="shared" si="7"/>
        <v>141</v>
      </c>
      <c r="M51" s="105">
        <f t="shared" si="2"/>
        <v>1.349996503</v>
      </c>
    </row>
    <row r="52">
      <c r="F52" s="227">
        <v>43926.0</v>
      </c>
      <c r="G52" s="17">
        <v>91714.0</v>
      </c>
      <c r="H52" s="101">
        <f t="shared" si="6"/>
        <v>5936</v>
      </c>
      <c r="I52" s="17">
        <v>1342.0</v>
      </c>
      <c r="J52" s="101">
        <f t="shared" si="7"/>
        <v>184</v>
      </c>
      <c r="M52" s="105">
        <f t="shared" si="2"/>
        <v>1.463244434</v>
      </c>
    </row>
    <row r="53">
      <c r="F53" s="227">
        <v>43927.0</v>
      </c>
      <c r="G53" s="17">
        <v>95391.0</v>
      </c>
      <c r="H53" s="101">
        <f t="shared" si="6"/>
        <v>3677</v>
      </c>
      <c r="I53" s="17">
        <v>1434.0</v>
      </c>
      <c r="J53" s="101">
        <f t="shared" si="7"/>
        <v>92</v>
      </c>
      <c r="M53" s="105">
        <f t="shared" si="2"/>
        <v>1.503286474</v>
      </c>
    </row>
    <row r="54">
      <c r="F54" s="227"/>
    </row>
    <row r="55">
      <c r="F55" s="227"/>
    </row>
    <row r="56">
      <c r="F56" s="227"/>
    </row>
    <row r="57">
      <c r="F57" s="227"/>
    </row>
    <row r="58">
      <c r="F58" s="227"/>
    </row>
  </sheetData>
  <mergeCells count="2">
    <mergeCell ref="A2:B2"/>
    <mergeCell ref="A3:B3"/>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8" max="8" width="17.71"/>
    <col customWidth="1" min="10" max="10" width="18.43"/>
  </cols>
  <sheetData>
    <row r="1">
      <c r="A1" s="225" t="s">
        <v>547</v>
      </c>
      <c r="C1" s="226"/>
      <c r="E1" s="17"/>
      <c r="F1" s="17" t="s">
        <v>534</v>
      </c>
      <c r="G1" s="17" t="s">
        <v>14</v>
      </c>
      <c r="H1" s="17" t="s">
        <v>535</v>
      </c>
      <c r="I1" s="17" t="s">
        <v>18</v>
      </c>
      <c r="J1" s="17" t="s">
        <v>536</v>
      </c>
      <c r="K1" s="17" t="s">
        <v>537</v>
      </c>
      <c r="L1" s="17" t="s">
        <v>538</v>
      </c>
      <c r="M1" s="17" t="s">
        <v>539</v>
      </c>
      <c r="N1" s="17" t="s">
        <v>540</v>
      </c>
      <c r="O1" s="17" t="s">
        <v>541</v>
      </c>
      <c r="P1" s="17" t="s">
        <v>542</v>
      </c>
      <c r="Q1" s="17" t="s">
        <v>543</v>
      </c>
    </row>
    <row r="2">
      <c r="A2" s="225" t="s">
        <v>549</v>
      </c>
      <c r="C2" s="226"/>
      <c r="E2" s="17"/>
      <c r="F2" s="227">
        <v>43876.0</v>
      </c>
      <c r="G2" s="226">
        <v>3.0</v>
      </c>
      <c r="H2" s="226">
        <v>3.0</v>
      </c>
      <c r="I2" s="226">
        <v>0.0</v>
      </c>
      <c r="J2" s="226">
        <v>0.0</v>
      </c>
      <c r="K2" s="226">
        <v>0.0</v>
      </c>
      <c r="L2" s="226">
        <v>0.0</v>
      </c>
      <c r="M2" s="105">
        <f t="shared" ref="M2:M53" si="2">(I2/G2)*100</f>
        <v>0</v>
      </c>
      <c r="N2" s="101">
        <f t="shared" ref="N2:N46" si="3">J2/H2</f>
        <v>0</v>
      </c>
      <c r="O2" s="101">
        <f t="shared" ref="O2:O46" si="4">I2/G2</f>
        <v>0</v>
      </c>
      <c r="P2" s="101" t="str">
        <f t="shared" ref="P2:Q2" si="1">G2/K2</f>
        <v>#DIV/0!</v>
      </c>
      <c r="Q2" s="101" t="str">
        <f t="shared" si="1"/>
        <v>#DIV/0!</v>
      </c>
    </row>
    <row r="3">
      <c r="C3" s="226"/>
      <c r="F3" s="227">
        <v>43877.0</v>
      </c>
      <c r="G3" s="226">
        <v>3.0</v>
      </c>
      <c r="H3" s="226">
        <f t="shared" ref="H3:H46" si="6">G3-G2</f>
        <v>0</v>
      </c>
      <c r="I3" s="226">
        <v>0.0</v>
      </c>
      <c r="J3" s="226">
        <f t="shared" ref="J3:J46" si="7">I3-I2</f>
        <v>0</v>
      </c>
      <c r="K3" s="226">
        <f>sum(L2:L3)</f>
        <v>0</v>
      </c>
      <c r="L3" s="226">
        <v>0.0</v>
      </c>
      <c r="M3" s="105">
        <f t="shared" si="2"/>
        <v>0</v>
      </c>
      <c r="N3" s="101" t="str">
        <f t="shared" si="3"/>
        <v>#DIV/0!</v>
      </c>
      <c r="O3" s="101">
        <f t="shared" si="4"/>
        <v>0</v>
      </c>
      <c r="P3" s="101" t="str">
        <f t="shared" ref="P3:Q3" si="5">G3/K3</f>
        <v>#DIV/0!</v>
      </c>
      <c r="Q3" s="101" t="str">
        <f t="shared" si="5"/>
        <v>#DIV/0!</v>
      </c>
    </row>
    <row r="4">
      <c r="C4" s="226"/>
      <c r="F4" s="227">
        <v>43878.0</v>
      </c>
      <c r="G4" s="226">
        <v>3.0</v>
      </c>
      <c r="H4" s="226">
        <f t="shared" si="6"/>
        <v>0</v>
      </c>
      <c r="I4" s="226">
        <v>0.0</v>
      </c>
      <c r="J4" s="226">
        <f t="shared" si="7"/>
        <v>0</v>
      </c>
      <c r="K4" s="226">
        <f>sum(L2:L4)</f>
        <v>0</v>
      </c>
      <c r="L4" s="226">
        <v>0.0</v>
      </c>
      <c r="M4" s="105">
        <f t="shared" si="2"/>
        <v>0</v>
      </c>
      <c r="N4" s="101" t="str">
        <f t="shared" si="3"/>
        <v>#DIV/0!</v>
      </c>
      <c r="O4" s="101">
        <f t="shared" si="4"/>
        <v>0</v>
      </c>
      <c r="P4" s="101" t="str">
        <f t="shared" ref="P4:Q4" si="8">G4/K4</f>
        <v>#DIV/0!</v>
      </c>
      <c r="Q4" s="101" t="str">
        <f t="shared" si="8"/>
        <v>#DIV/0!</v>
      </c>
    </row>
    <row r="5">
      <c r="C5" s="226"/>
      <c r="F5" s="227">
        <v>43879.0</v>
      </c>
      <c r="G5" s="226">
        <v>3.0</v>
      </c>
      <c r="H5" s="226">
        <f t="shared" si="6"/>
        <v>0</v>
      </c>
      <c r="I5" s="226">
        <v>0.0</v>
      </c>
      <c r="J5" s="226">
        <f t="shared" si="7"/>
        <v>0</v>
      </c>
      <c r="K5" s="226">
        <f>sum(L2:L5)</f>
        <v>0</v>
      </c>
      <c r="L5" s="226">
        <v>0.0</v>
      </c>
      <c r="M5" s="105">
        <f t="shared" si="2"/>
        <v>0</v>
      </c>
      <c r="N5" s="101" t="str">
        <f t="shared" si="3"/>
        <v>#DIV/0!</v>
      </c>
      <c r="O5" s="101">
        <f t="shared" si="4"/>
        <v>0</v>
      </c>
      <c r="P5" s="101" t="str">
        <f t="shared" ref="P5:Q5" si="9">G5/K5</f>
        <v>#DIV/0!</v>
      </c>
      <c r="Q5" s="101" t="str">
        <f t="shared" si="9"/>
        <v>#DIV/0!</v>
      </c>
    </row>
    <row r="6">
      <c r="C6" s="226"/>
      <c r="F6" s="227">
        <v>43880.0</v>
      </c>
      <c r="G6" s="226">
        <v>3.0</v>
      </c>
      <c r="H6" s="226">
        <f t="shared" si="6"/>
        <v>0</v>
      </c>
      <c r="I6" s="226">
        <v>0.0</v>
      </c>
      <c r="J6" s="226">
        <f t="shared" si="7"/>
        <v>0</v>
      </c>
      <c r="K6" s="226">
        <f>sum(L2:L6)</f>
        <v>0</v>
      </c>
      <c r="L6" s="226">
        <v>0.0</v>
      </c>
      <c r="M6" s="105">
        <f t="shared" si="2"/>
        <v>0</v>
      </c>
      <c r="N6" s="101" t="str">
        <f t="shared" si="3"/>
        <v>#DIV/0!</v>
      </c>
      <c r="O6" s="101">
        <f t="shared" si="4"/>
        <v>0</v>
      </c>
      <c r="P6" s="101" t="str">
        <f t="shared" ref="P6:Q6" si="10">G6/K6</f>
        <v>#DIV/0!</v>
      </c>
      <c r="Q6" s="101" t="str">
        <f t="shared" si="10"/>
        <v>#DIV/0!</v>
      </c>
    </row>
    <row r="7">
      <c r="C7" s="226"/>
      <c r="F7" s="227">
        <v>43881.0</v>
      </c>
      <c r="G7" s="226">
        <v>4.0</v>
      </c>
      <c r="H7" s="226">
        <f t="shared" si="6"/>
        <v>1</v>
      </c>
      <c r="I7" s="226">
        <v>0.0</v>
      </c>
      <c r="J7" s="226">
        <f t="shared" si="7"/>
        <v>0</v>
      </c>
      <c r="K7" s="226">
        <f>sum(L2:L7)</f>
        <v>0</v>
      </c>
      <c r="L7" s="226">
        <v>0.0</v>
      </c>
      <c r="M7" s="105">
        <f t="shared" si="2"/>
        <v>0</v>
      </c>
      <c r="N7" s="101">
        <f t="shared" si="3"/>
        <v>0</v>
      </c>
      <c r="O7" s="101">
        <f t="shared" si="4"/>
        <v>0</v>
      </c>
      <c r="P7" s="101" t="str">
        <f t="shared" ref="P7:Q7" si="11">G7/K7</f>
        <v>#DIV/0!</v>
      </c>
      <c r="Q7" s="101" t="str">
        <f t="shared" si="11"/>
        <v>#DIV/0!</v>
      </c>
    </row>
    <row r="8">
      <c r="C8" s="226"/>
      <c r="F8" s="227">
        <v>43882.0</v>
      </c>
      <c r="G8" s="226">
        <v>21.0</v>
      </c>
      <c r="H8" s="226">
        <f t="shared" si="6"/>
        <v>17</v>
      </c>
      <c r="I8" s="226">
        <v>1.0</v>
      </c>
      <c r="J8" s="226">
        <f t="shared" si="7"/>
        <v>1</v>
      </c>
      <c r="K8" s="226">
        <f>sum(L2:L8)</f>
        <v>1</v>
      </c>
      <c r="L8" s="226">
        <v>1.0</v>
      </c>
      <c r="M8" s="105">
        <f t="shared" si="2"/>
        <v>4.761904762</v>
      </c>
      <c r="N8" s="101">
        <f t="shared" si="3"/>
        <v>0.05882352941</v>
      </c>
      <c r="O8" s="101">
        <f t="shared" si="4"/>
        <v>0.04761904762</v>
      </c>
      <c r="P8" s="101">
        <f t="shared" ref="P8:Q8" si="12">G8/K8</f>
        <v>21</v>
      </c>
      <c r="Q8" s="101">
        <f t="shared" si="12"/>
        <v>17</v>
      </c>
    </row>
    <row r="9">
      <c r="C9" s="226"/>
      <c r="F9" s="227">
        <v>43883.0</v>
      </c>
      <c r="G9" s="226">
        <v>79.0</v>
      </c>
      <c r="H9" s="226">
        <f t="shared" si="6"/>
        <v>58</v>
      </c>
      <c r="I9" s="226">
        <v>2.0</v>
      </c>
      <c r="J9" s="226">
        <f t="shared" si="7"/>
        <v>1</v>
      </c>
      <c r="K9" s="226">
        <f>sum(L2:L9)</f>
        <v>2</v>
      </c>
      <c r="L9" s="17">
        <v>1.0</v>
      </c>
      <c r="M9" s="105">
        <f t="shared" si="2"/>
        <v>2.53164557</v>
      </c>
      <c r="N9" s="101">
        <f t="shared" si="3"/>
        <v>0.01724137931</v>
      </c>
      <c r="O9" s="101">
        <f t="shared" si="4"/>
        <v>0.0253164557</v>
      </c>
      <c r="P9" s="101">
        <f t="shared" ref="P9:Q9" si="13">G9/K9</f>
        <v>39.5</v>
      </c>
      <c r="Q9" s="101">
        <f t="shared" si="13"/>
        <v>58</v>
      </c>
    </row>
    <row r="10">
      <c r="C10" s="226"/>
      <c r="F10" s="227">
        <v>43884.0</v>
      </c>
      <c r="G10" s="226">
        <v>157.0</v>
      </c>
      <c r="H10" s="226">
        <f t="shared" si="6"/>
        <v>78</v>
      </c>
      <c r="I10" s="226">
        <v>3.0</v>
      </c>
      <c r="J10" s="226">
        <f t="shared" si="7"/>
        <v>1</v>
      </c>
      <c r="K10" s="226">
        <f>sum(L2:L10)</f>
        <v>2</v>
      </c>
      <c r="L10" s="17">
        <v>0.0</v>
      </c>
      <c r="M10" s="105">
        <f t="shared" si="2"/>
        <v>1.910828025</v>
      </c>
      <c r="N10" s="101">
        <f t="shared" si="3"/>
        <v>0.01282051282</v>
      </c>
      <c r="O10" s="101">
        <f t="shared" si="4"/>
        <v>0.01910828025</v>
      </c>
      <c r="P10" s="101">
        <f t="shared" ref="P10:Q10" si="14">G10/K10</f>
        <v>78.5</v>
      </c>
      <c r="Q10" s="101" t="str">
        <f t="shared" si="14"/>
        <v>#DIV/0!</v>
      </c>
    </row>
    <row r="11">
      <c r="C11" s="226"/>
      <c r="F11" s="227">
        <v>43885.0</v>
      </c>
      <c r="G11" s="226">
        <v>229.0</v>
      </c>
      <c r="H11" s="226">
        <f t="shared" si="6"/>
        <v>72</v>
      </c>
      <c r="I11" s="226">
        <v>7.0</v>
      </c>
      <c r="J11" s="226">
        <f t="shared" si="7"/>
        <v>4</v>
      </c>
      <c r="K11" s="226">
        <f>sum(L2:L11)</f>
        <v>1</v>
      </c>
      <c r="L11" s="17">
        <v>-1.0</v>
      </c>
      <c r="M11" s="105">
        <f t="shared" si="2"/>
        <v>3.056768559</v>
      </c>
      <c r="N11" s="101">
        <f t="shared" si="3"/>
        <v>0.05555555556</v>
      </c>
      <c r="O11" s="101">
        <f t="shared" si="4"/>
        <v>0.03056768559</v>
      </c>
      <c r="P11" s="101">
        <f t="shared" ref="P11:Q11" si="15">G11/K11</f>
        <v>229</v>
      </c>
      <c r="Q11" s="101">
        <f t="shared" si="15"/>
        <v>-72</v>
      </c>
    </row>
    <row r="12">
      <c r="C12" s="226"/>
      <c r="F12" s="227">
        <v>43886.0</v>
      </c>
      <c r="G12" s="226">
        <v>323.0</v>
      </c>
      <c r="H12" s="226">
        <f t="shared" si="6"/>
        <v>94</v>
      </c>
      <c r="I12" s="226">
        <v>11.0</v>
      </c>
      <c r="J12" s="226">
        <f t="shared" si="7"/>
        <v>4</v>
      </c>
      <c r="K12" s="226">
        <f>sum(L2:L12)</f>
        <v>2</v>
      </c>
      <c r="L12" s="17">
        <v>1.0</v>
      </c>
      <c r="M12" s="105">
        <f t="shared" si="2"/>
        <v>3.405572755</v>
      </c>
      <c r="N12" s="101">
        <f t="shared" si="3"/>
        <v>0.04255319149</v>
      </c>
      <c r="O12" s="101">
        <f t="shared" si="4"/>
        <v>0.03405572755</v>
      </c>
      <c r="P12" s="101">
        <f t="shared" ref="P12:Q12" si="16">G12/K12</f>
        <v>161.5</v>
      </c>
      <c r="Q12" s="101">
        <f t="shared" si="16"/>
        <v>94</v>
      </c>
    </row>
    <row r="13">
      <c r="C13" s="226"/>
      <c r="F13" s="227">
        <v>43887.0</v>
      </c>
      <c r="G13" s="226">
        <v>470.0</v>
      </c>
      <c r="H13" s="226">
        <f t="shared" si="6"/>
        <v>147</v>
      </c>
      <c r="I13" s="226">
        <v>12.0</v>
      </c>
      <c r="J13" s="226">
        <f t="shared" si="7"/>
        <v>1</v>
      </c>
      <c r="K13" s="226">
        <f>sum(L2:L13)</f>
        <v>3</v>
      </c>
      <c r="L13" s="17">
        <v>1.0</v>
      </c>
      <c r="M13" s="105">
        <f t="shared" si="2"/>
        <v>2.553191489</v>
      </c>
      <c r="N13" s="101">
        <f t="shared" si="3"/>
        <v>0.006802721088</v>
      </c>
      <c r="O13" s="101">
        <f t="shared" si="4"/>
        <v>0.02553191489</v>
      </c>
      <c r="P13" s="101">
        <f t="shared" ref="P13:Q13" si="17">G13/K13</f>
        <v>156.6666667</v>
      </c>
      <c r="Q13" s="101">
        <f t="shared" si="17"/>
        <v>147</v>
      </c>
    </row>
    <row r="14">
      <c r="C14" s="226"/>
      <c r="F14" s="227">
        <v>43888.0</v>
      </c>
      <c r="G14" s="226">
        <v>655.0</v>
      </c>
      <c r="H14" s="226">
        <f t="shared" si="6"/>
        <v>185</v>
      </c>
      <c r="I14" s="226">
        <v>17.0</v>
      </c>
      <c r="J14" s="226">
        <f t="shared" si="7"/>
        <v>5</v>
      </c>
      <c r="K14" s="226">
        <f>sum(L2:L14)</f>
        <v>45</v>
      </c>
      <c r="L14" s="17">
        <v>42.0</v>
      </c>
      <c r="M14" s="105">
        <f t="shared" si="2"/>
        <v>2.595419847</v>
      </c>
      <c r="N14" s="101">
        <f t="shared" si="3"/>
        <v>0.02702702703</v>
      </c>
      <c r="O14" s="101">
        <f t="shared" si="4"/>
        <v>0.02595419847</v>
      </c>
      <c r="P14" s="101">
        <f t="shared" ref="P14:Q14" si="18">G14/K14</f>
        <v>14.55555556</v>
      </c>
      <c r="Q14" s="101">
        <f t="shared" si="18"/>
        <v>4.404761905</v>
      </c>
    </row>
    <row r="15">
      <c r="C15" s="226"/>
      <c r="F15" s="227">
        <v>43889.0</v>
      </c>
      <c r="G15" s="226">
        <v>889.0</v>
      </c>
      <c r="H15" s="226">
        <f t="shared" si="6"/>
        <v>234</v>
      </c>
      <c r="I15" s="226">
        <v>21.0</v>
      </c>
      <c r="J15" s="226">
        <f t="shared" si="7"/>
        <v>4</v>
      </c>
      <c r="K15" s="226">
        <f>sum(L2:L15)</f>
        <v>46</v>
      </c>
      <c r="L15" s="17">
        <v>1.0</v>
      </c>
      <c r="M15" s="105">
        <f t="shared" si="2"/>
        <v>2.362204724</v>
      </c>
      <c r="N15" s="101">
        <f t="shared" si="3"/>
        <v>0.01709401709</v>
      </c>
      <c r="O15" s="101">
        <f t="shared" si="4"/>
        <v>0.02362204724</v>
      </c>
      <c r="P15" s="101">
        <f t="shared" ref="P15:Q15" si="19">G15/K15</f>
        <v>19.32608696</v>
      </c>
      <c r="Q15" s="101">
        <f t="shared" si="19"/>
        <v>234</v>
      </c>
    </row>
    <row r="16">
      <c r="C16" s="226"/>
      <c r="F16" s="227">
        <v>43890.0</v>
      </c>
      <c r="G16" s="226">
        <v>1128.0</v>
      </c>
      <c r="H16" s="226">
        <f t="shared" si="6"/>
        <v>239</v>
      </c>
      <c r="I16" s="226">
        <v>29.0</v>
      </c>
      <c r="J16" s="226">
        <f t="shared" si="7"/>
        <v>8</v>
      </c>
      <c r="K16" s="226">
        <f>sum(L2:L16)</f>
        <v>50</v>
      </c>
      <c r="L16" s="17">
        <v>4.0</v>
      </c>
      <c r="M16" s="105">
        <f t="shared" si="2"/>
        <v>2.570921986</v>
      </c>
      <c r="N16" s="101">
        <f t="shared" si="3"/>
        <v>0.03347280335</v>
      </c>
      <c r="O16" s="101">
        <f t="shared" si="4"/>
        <v>0.02570921986</v>
      </c>
      <c r="P16" s="101">
        <f t="shared" ref="P16:Q16" si="20">G16/K16</f>
        <v>22.56</v>
      </c>
      <c r="Q16" s="101">
        <f t="shared" si="20"/>
        <v>59.75</v>
      </c>
    </row>
    <row r="17">
      <c r="C17" s="226"/>
      <c r="F17" s="227">
        <v>43891.0</v>
      </c>
      <c r="G17" s="226">
        <v>1701.0</v>
      </c>
      <c r="H17" s="226">
        <f t="shared" si="6"/>
        <v>573</v>
      </c>
      <c r="I17" s="226">
        <v>41.0</v>
      </c>
      <c r="J17" s="226">
        <f t="shared" si="7"/>
        <v>12</v>
      </c>
      <c r="K17" s="226">
        <f>sum(L2:L17)</f>
        <v>83</v>
      </c>
      <c r="L17" s="17">
        <v>33.0</v>
      </c>
      <c r="M17" s="105">
        <f t="shared" si="2"/>
        <v>2.410346855</v>
      </c>
      <c r="N17" s="101">
        <f t="shared" si="3"/>
        <v>0.02094240838</v>
      </c>
      <c r="O17" s="101">
        <f t="shared" si="4"/>
        <v>0.02410346855</v>
      </c>
      <c r="P17" s="101">
        <f t="shared" ref="P17:Q17" si="21">G17/K17</f>
        <v>20.4939759</v>
      </c>
      <c r="Q17" s="101">
        <f t="shared" si="21"/>
        <v>17.36363636</v>
      </c>
    </row>
    <row r="18">
      <c r="C18" s="226"/>
      <c r="F18" s="227">
        <v>43892.0</v>
      </c>
      <c r="G18" s="226">
        <v>2036.0</v>
      </c>
      <c r="H18" s="226">
        <f t="shared" si="6"/>
        <v>335</v>
      </c>
      <c r="I18" s="226">
        <v>52.0</v>
      </c>
      <c r="J18" s="226">
        <f t="shared" si="7"/>
        <v>11</v>
      </c>
      <c r="K18" s="226">
        <f>sum(L2:L18)</f>
        <v>149</v>
      </c>
      <c r="L18" s="17">
        <v>66.0</v>
      </c>
      <c r="M18" s="105">
        <f t="shared" si="2"/>
        <v>2.554027505</v>
      </c>
      <c r="N18" s="101">
        <f t="shared" si="3"/>
        <v>0.0328358209</v>
      </c>
      <c r="O18" s="101">
        <f t="shared" si="4"/>
        <v>0.02554027505</v>
      </c>
      <c r="P18" s="101">
        <f t="shared" ref="P18:Q18" si="22">G18/K18</f>
        <v>13.66442953</v>
      </c>
      <c r="Q18" s="101">
        <f t="shared" si="22"/>
        <v>5.075757576</v>
      </c>
    </row>
    <row r="19">
      <c r="C19" s="226"/>
      <c r="F19" s="227">
        <v>43893.0</v>
      </c>
      <c r="G19" s="226">
        <v>2502.0</v>
      </c>
      <c r="H19" s="226">
        <f t="shared" si="6"/>
        <v>466</v>
      </c>
      <c r="I19" s="226">
        <v>79.0</v>
      </c>
      <c r="J19" s="226">
        <f t="shared" si="7"/>
        <v>27</v>
      </c>
      <c r="K19" s="226">
        <f>sum(L2:L19)</f>
        <v>160</v>
      </c>
      <c r="L19" s="17">
        <v>11.0</v>
      </c>
      <c r="M19" s="105">
        <f t="shared" si="2"/>
        <v>3.157474021</v>
      </c>
      <c r="N19" s="101">
        <f t="shared" si="3"/>
        <v>0.05793991416</v>
      </c>
      <c r="O19" s="101">
        <f t="shared" si="4"/>
        <v>0.03157474021</v>
      </c>
      <c r="P19" s="101">
        <f t="shared" ref="P19:Q19" si="23">G19/K19</f>
        <v>15.6375</v>
      </c>
      <c r="Q19" s="101">
        <f t="shared" si="23"/>
        <v>42.36363636</v>
      </c>
    </row>
    <row r="20">
      <c r="C20" s="226"/>
      <c r="F20" s="227">
        <v>43894.0</v>
      </c>
      <c r="G20" s="226">
        <v>3089.0</v>
      </c>
      <c r="H20" s="226">
        <f t="shared" si="6"/>
        <v>587</v>
      </c>
      <c r="I20" s="226">
        <v>107.0</v>
      </c>
      <c r="J20" s="226">
        <f t="shared" si="7"/>
        <v>28</v>
      </c>
      <c r="K20" s="226">
        <f>sum(L2:L20)</f>
        <v>276</v>
      </c>
      <c r="L20" s="17">
        <v>116.0</v>
      </c>
      <c r="M20" s="105">
        <f t="shared" si="2"/>
        <v>3.463904176</v>
      </c>
      <c r="N20" s="101">
        <f t="shared" si="3"/>
        <v>0.04770017036</v>
      </c>
      <c r="O20" s="101">
        <f t="shared" si="4"/>
        <v>0.03463904176</v>
      </c>
      <c r="P20" s="101">
        <f t="shared" ref="P20:Q20" si="24">G20/K20</f>
        <v>11.19202899</v>
      </c>
      <c r="Q20" s="101">
        <f t="shared" si="24"/>
        <v>5.060344828</v>
      </c>
    </row>
    <row r="21">
      <c r="C21" s="226"/>
      <c r="F21" s="227">
        <v>43895.0</v>
      </c>
      <c r="G21" s="226">
        <v>3858.0</v>
      </c>
      <c r="H21" s="226">
        <f t="shared" si="6"/>
        <v>769</v>
      </c>
      <c r="I21" s="226">
        <v>148.0</v>
      </c>
      <c r="J21" s="226">
        <f t="shared" si="7"/>
        <v>41</v>
      </c>
      <c r="K21" s="226">
        <f>sum(L2:L21)</f>
        <v>414</v>
      </c>
      <c r="L21" s="17">
        <v>138.0</v>
      </c>
      <c r="M21" s="105">
        <f t="shared" si="2"/>
        <v>3.836184552</v>
      </c>
      <c r="N21" s="101">
        <f t="shared" si="3"/>
        <v>0.0533159948</v>
      </c>
      <c r="O21" s="101">
        <f t="shared" si="4"/>
        <v>0.03836184552</v>
      </c>
      <c r="P21" s="101">
        <f t="shared" ref="P21:Q21" si="25">G21/K21</f>
        <v>9.31884058</v>
      </c>
      <c r="Q21" s="101">
        <f t="shared" si="25"/>
        <v>5.572463768</v>
      </c>
    </row>
    <row r="22">
      <c r="C22" s="226"/>
      <c r="F22" s="227">
        <v>43896.0</v>
      </c>
      <c r="G22" s="226">
        <v>4636.0</v>
      </c>
      <c r="H22" s="226">
        <f t="shared" si="6"/>
        <v>778</v>
      </c>
      <c r="I22" s="226">
        <v>197.0</v>
      </c>
      <c r="J22" s="226">
        <f t="shared" si="7"/>
        <v>49</v>
      </c>
      <c r="K22" s="226">
        <f>sum(L2:L22)</f>
        <v>523</v>
      </c>
      <c r="L22" s="17">
        <v>109.0</v>
      </c>
      <c r="M22" s="105">
        <f t="shared" si="2"/>
        <v>4.24935289</v>
      </c>
      <c r="N22" s="101">
        <f t="shared" si="3"/>
        <v>0.06298200514</v>
      </c>
      <c r="O22" s="101">
        <f t="shared" si="4"/>
        <v>0.0424935289</v>
      </c>
      <c r="P22" s="101">
        <f t="shared" ref="P22:Q22" si="26">G22/K22</f>
        <v>8.864244742</v>
      </c>
      <c r="Q22" s="101">
        <f t="shared" si="26"/>
        <v>7.137614679</v>
      </c>
    </row>
    <row r="23">
      <c r="F23" s="227">
        <v>43897.0</v>
      </c>
      <c r="G23" s="226">
        <v>5883.0</v>
      </c>
      <c r="H23" s="226">
        <f t="shared" si="6"/>
        <v>1247</v>
      </c>
      <c r="I23" s="226">
        <v>233.0</v>
      </c>
      <c r="J23" s="226">
        <f t="shared" si="7"/>
        <v>36</v>
      </c>
      <c r="K23" s="226">
        <f>sum(L2:L23)</f>
        <v>589</v>
      </c>
      <c r="L23" s="17">
        <v>66.0</v>
      </c>
      <c r="M23" s="105">
        <f t="shared" si="2"/>
        <v>3.960564338</v>
      </c>
      <c r="N23" s="101">
        <f t="shared" si="3"/>
        <v>0.02886928629</v>
      </c>
      <c r="O23" s="101">
        <f t="shared" si="4"/>
        <v>0.03960564338</v>
      </c>
      <c r="P23" s="101">
        <f t="shared" ref="P23:Q23" si="27">G23/K23</f>
        <v>9.98811545</v>
      </c>
      <c r="Q23" s="101">
        <f t="shared" si="27"/>
        <v>18.89393939</v>
      </c>
    </row>
    <row r="24">
      <c r="F24" s="227">
        <v>43898.0</v>
      </c>
      <c r="G24" s="226">
        <v>7375.0</v>
      </c>
      <c r="H24" s="226">
        <f t="shared" si="6"/>
        <v>1492</v>
      </c>
      <c r="I24" s="226">
        <v>366.0</v>
      </c>
      <c r="J24" s="226">
        <f t="shared" si="7"/>
        <v>133</v>
      </c>
      <c r="K24" s="226">
        <f>sum(L2:L24)</f>
        <v>622</v>
      </c>
      <c r="L24" s="17">
        <v>33.0</v>
      </c>
      <c r="M24" s="105">
        <f t="shared" si="2"/>
        <v>4.962711864</v>
      </c>
      <c r="N24" s="101">
        <f t="shared" si="3"/>
        <v>0.08914209115</v>
      </c>
      <c r="O24" s="101">
        <f t="shared" si="4"/>
        <v>0.04962711864</v>
      </c>
      <c r="P24" s="101">
        <f t="shared" ref="P24:Q24" si="28">G24/K24</f>
        <v>11.85691318</v>
      </c>
      <c r="Q24" s="101">
        <f t="shared" si="28"/>
        <v>45.21212121</v>
      </c>
    </row>
    <row r="25">
      <c r="F25" s="227">
        <v>43899.0</v>
      </c>
      <c r="G25" s="226">
        <v>9172.0</v>
      </c>
      <c r="H25" s="226">
        <f t="shared" si="6"/>
        <v>1797</v>
      </c>
      <c r="I25" s="226">
        <v>463.0</v>
      </c>
      <c r="J25" s="226">
        <f t="shared" si="7"/>
        <v>97</v>
      </c>
      <c r="K25" s="226">
        <f>sum(L2:L25)</f>
        <v>724</v>
      </c>
      <c r="L25" s="17">
        <v>102.0</v>
      </c>
      <c r="M25" s="105">
        <f t="shared" si="2"/>
        <v>5.047972089</v>
      </c>
      <c r="N25" s="101">
        <f t="shared" si="3"/>
        <v>0.05397885364</v>
      </c>
      <c r="O25" s="101">
        <f t="shared" si="4"/>
        <v>0.05047972089</v>
      </c>
      <c r="P25" s="101">
        <f t="shared" ref="P25:Q25" si="29">G25/K25</f>
        <v>12.66850829</v>
      </c>
      <c r="Q25" s="101">
        <f t="shared" si="29"/>
        <v>17.61764706</v>
      </c>
    </row>
    <row r="26">
      <c r="F26" s="227">
        <v>43900.0</v>
      </c>
      <c r="G26" s="226">
        <v>10149.0</v>
      </c>
      <c r="H26" s="226">
        <f t="shared" si="6"/>
        <v>977</v>
      </c>
      <c r="I26" s="226">
        <v>631.0</v>
      </c>
      <c r="J26" s="226">
        <f t="shared" si="7"/>
        <v>168</v>
      </c>
      <c r="K26" s="226">
        <f>sum(L2:L26)</f>
        <v>1004</v>
      </c>
      <c r="L26" s="17">
        <v>280.0</v>
      </c>
      <c r="M26" s="105">
        <f t="shared" si="2"/>
        <v>6.217361316</v>
      </c>
      <c r="N26" s="101">
        <f t="shared" si="3"/>
        <v>0.1719549642</v>
      </c>
      <c r="O26" s="101">
        <f t="shared" si="4"/>
        <v>0.06217361316</v>
      </c>
      <c r="P26" s="101">
        <f t="shared" ref="P26:Q26" si="30">G26/K26</f>
        <v>10.10856574</v>
      </c>
      <c r="Q26" s="101">
        <f t="shared" si="30"/>
        <v>3.489285714</v>
      </c>
    </row>
    <row r="27">
      <c r="F27" s="227">
        <v>43901.0</v>
      </c>
      <c r="G27" s="226">
        <v>12462.0</v>
      </c>
      <c r="H27" s="226">
        <f t="shared" si="6"/>
        <v>2313</v>
      </c>
      <c r="I27" s="226">
        <v>827.0</v>
      </c>
      <c r="J27" s="226">
        <f t="shared" si="7"/>
        <v>196</v>
      </c>
      <c r="K27" s="226">
        <f>sum(L2:L27)</f>
        <v>1045</v>
      </c>
      <c r="L27" s="17">
        <v>41.0</v>
      </c>
      <c r="M27" s="105">
        <f t="shared" si="2"/>
        <v>6.636173969</v>
      </c>
      <c r="N27" s="101">
        <f t="shared" si="3"/>
        <v>0.08473843493</v>
      </c>
      <c r="O27" s="101">
        <f t="shared" si="4"/>
        <v>0.06636173969</v>
      </c>
      <c r="P27" s="101">
        <f t="shared" ref="P27:Q27" si="31">G27/K27</f>
        <v>11.92535885</v>
      </c>
      <c r="Q27" s="101">
        <f t="shared" si="31"/>
        <v>56.41463415</v>
      </c>
    </row>
    <row r="28">
      <c r="F28" s="227">
        <v>43902.0</v>
      </c>
      <c r="G28" s="226">
        <v>15113.0</v>
      </c>
      <c r="H28" s="226">
        <f t="shared" si="6"/>
        <v>2651</v>
      </c>
      <c r="I28" s="226">
        <v>1016.0</v>
      </c>
      <c r="J28" s="226">
        <f t="shared" si="7"/>
        <v>189</v>
      </c>
      <c r="K28" s="226">
        <f>sum(L2:L28)</f>
        <v>1258</v>
      </c>
      <c r="L28" s="17">
        <v>213.0</v>
      </c>
      <c r="M28" s="105">
        <f t="shared" si="2"/>
        <v>6.722689076</v>
      </c>
      <c r="N28" s="101">
        <f t="shared" si="3"/>
        <v>0.07129385138</v>
      </c>
      <c r="O28" s="101">
        <f t="shared" si="4"/>
        <v>0.06722689076</v>
      </c>
      <c r="P28" s="101">
        <f t="shared" ref="P28:Q28" si="32">G28/K28</f>
        <v>12.01351351</v>
      </c>
      <c r="Q28" s="101">
        <f t="shared" si="32"/>
        <v>12.44600939</v>
      </c>
    </row>
    <row r="29">
      <c r="F29" s="227">
        <v>43903.0</v>
      </c>
      <c r="G29" s="226">
        <v>17660.0</v>
      </c>
      <c r="H29" s="226">
        <f t="shared" si="6"/>
        <v>2547</v>
      </c>
      <c r="I29" s="226">
        <v>1266.0</v>
      </c>
      <c r="J29" s="226">
        <f t="shared" si="7"/>
        <v>250</v>
      </c>
      <c r="K29" s="226">
        <f>sum(L2:L29)</f>
        <v>1439</v>
      </c>
      <c r="L29" s="17">
        <v>181.0</v>
      </c>
      <c r="M29" s="105">
        <f t="shared" si="2"/>
        <v>7.168742922</v>
      </c>
      <c r="N29" s="101">
        <f t="shared" si="3"/>
        <v>0.09815469179</v>
      </c>
      <c r="O29" s="101">
        <f t="shared" si="4"/>
        <v>0.07168742922</v>
      </c>
      <c r="P29" s="101">
        <f t="shared" ref="P29:Q29" si="33">G29/K29</f>
        <v>12.2724114</v>
      </c>
      <c r="Q29" s="101">
        <f t="shared" si="33"/>
        <v>14.0718232</v>
      </c>
    </row>
    <row r="30">
      <c r="F30" s="227">
        <v>43904.0</v>
      </c>
      <c r="G30" s="226">
        <v>21157.0</v>
      </c>
      <c r="H30" s="226">
        <f t="shared" si="6"/>
        <v>3497</v>
      </c>
      <c r="I30" s="226">
        <v>1441.0</v>
      </c>
      <c r="J30" s="226">
        <f t="shared" si="7"/>
        <v>175</v>
      </c>
      <c r="K30" s="226">
        <f>sum(L2:L30)</f>
        <v>1966</v>
      </c>
      <c r="L30" s="17">
        <v>527.0</v>
      </c>
      <c r="M30" s="105">
        <f t="shared" si="2"/>
        <v>6.810984544</v>
      </c>
      <c r="N30" s="101">
        <f t="shared" si="3"/>
        <v>0.05004289391</v>
      </c>
      <c r="O30" s="101">
        <f t="shared" si="4"/>
        <v>0.06810984544</v>
      </c>
      <c r="P30" s="101">
        <f t="shared" ref="P30:Q30" si="34">G30/K30</f>
        <v>10.76144456</v>
      </c>
      <c r="Q30" s="101">
        <f t="shared" si="34"/>
        <v>6.635673624</v>
      </c>
    </row>
    <row r="31">
      <c r="F31" s="227">
        <v>43905.0</v>
      </c>
      <c r="G31" s="226">
        <v>24747.0</v>
      </c>
      <c r="H31" s="226">
        <f t="shared" si="6"/>
        <v>3590</v>
      </c>
      <c r="I31" s="226">
        <v>1809.0</v>
      </c>
      <c r="J31" s="226">
        <f t="shared" si="7"/>
        <v>368</v>
      </c>
      <c r="K31" s="226">
        <f>sum(L2:L31)</f>
        <v>2335</v>
      </c>
      <c r="L31" s="17">
        <v>369.0</v>
      </c>
      <c r="M31" s="105">
        <f t="shared" si="2"/>
        <v>7.309976967</v>
      </c>
      <c r="N31" s="101">
        <f t="shared" si="3"/>
        <v>0.1025069638</v>
      </c>
      <c r="O31" s="101">
        <f t="shared" si="4"/>
        <v>0.07309976967</v>
      </c>
      <c r="P31" s="101">
        <f t="shared" ref="P31:Q31" si="35">G31/K31</f>
        <v>10.59828694</v>
      </c>
      <c r="Q31" s="101">
        <f t="shared" si="35"/>
        <v>9.72899729</v>
      </c>
    </row>
    <row r="32">
      <c r="F32" s="227">
        <v>43906.0</v>
      </c>
      <c r="G32" s="226">
        <v>27980.0</v>
      </c>
      <c r="H32" s="226">
        <f t="shared" si="6"/>
        <v>3233</v>
      </c>
      <c r="I32" s="226">
        <v>2158.0</v>
      </c>
      <c r="J32" s="226">
        <f t="shared" si="7"/>
        <v>349</v>
      </c>
      <c r="K32" s="226">
        <f>sum(L2:L32)</f>
        <v>2749</v>
      </c>
      <c r="L32" s="17">
        <v>414.0</v>
      </c>
      <c r="M32" s="105">
        <f t="shared" si="2"/>
        <v>7.712651894</v>
      </c>
      <c r="N32" s="101">
        <f t="shared" si="3"/>
        <v>0.1079492731</v>
      </c>
      <c r="O32" s="101">
        <f t="shared" si="4"/>
        <v>0.07712651894</v>
      </c>
      <c r="P32" s="101">
        <f t="shared" ref="P32:Q32" si="36">G32/K32</f>
        <v>10.17824664</v>
      </c>
      <c r="Q32" s="101">
        <f t="shared" si="36"/>
        <v>7.809178744</v>
      </c>
    </row>
    <row r="33">
      <c r="F33" s="227">
        <v>43907.0</v>
      </c>
      <c r="G33" s="226">
        <v>31506.0</v>
      </c>
      <c r="H33" s="226">
        <f t="shared" si="6"/>
        <v>3526</v>
      </c>
      <c r="I33" s="226">
        <v>2503.0</v>
      </c>
      <c r="J33" s="226">
        <f t="shared" si="7"/>
        <v>345</v>
      </c>
      <c r="K33" s="226">
        <f>sum(L2:L33)</f>
        <v>2941</v>
      </c>
      <c r="L33" s="17">
        <v>192.0</v>
      </c>
      <c r="M33" s="105">
        <f t="shared" si="2"/>
        <v>7.944518504</v>
      </c>
      <c r="N33" s="101">
        <f t="shared" si="3"/>
        <v>0.0978445831</v>
      </c>
      <c r="O33" s="101">
        <f t="shared" si="4"/>
        <v>0.07944518504</v>
      </c>
      <c r="P33" s="101">
        <f t="shared" ref="P33:Q33" si="37">G33/K33</f>
        <v>10.71268276</v>
      </c>
      <c r="Q33" s="101">
        <f t="shared" si="37"/>
        <v>18.36458333</v>
      </c>
    </row>
    <row r="34">
      <c r="F34" s="227">
        <v>43908.0</v>
      </c>
      <c r="G34" s="226">
        <v>35713.0</v>
      </c>
      <c r="H34" s="226">
        <f t="shared" si="6"/>
        <v>4207</v>
      </c>
      <c r="I34" s="226">
        <v>2978.0</v>
      </c>
      <c r="J34" s="226">
        <f t="shared" si="7"/>
        <v>475</v>
      </c>
      <c r="K34" s="226">
        <f>sum(L2:L34)</f>
        <v>4025</v>
      </c>
      <c r="L34" s="17">
        <v>1084.0</v>
      </c>
      <c r="M34" s="105">
        <f t="shared" si="2"/>
        <v>8.338700193</v>
      </c>
      <c r="N34" s="101">
        <f t="shared" si="3"/>
        <v>0.1129070597</v>
      </c>
      <c r="O34" s="101">
        <f t="shared" si="4"/>
        <v>0.08338700193</v>
      </c>
      <c r="P34" s="101">
        <f t="shared" ref="P34:Q34" si="38">G34/K34</f>
        <v>8.872795031</v>
      </c>
      <c r="Q34" s="101">
        <f t="shared" si="38"/>
        <v>3.88099631</v>
      </c>
    </row>
    <row r="35">
      <c r="F35" s="227">
        <v>43909.0</v>
      </c>
      <c r="G35" s="226">
        <v>41035.0</v>
      </c>
      <c r="H35" s="226">
        <f t="shared" si="6"/>
        <v>5322</v>
      </c>
      <c r="I35" s="226">
        <v>3405.0</v>
      </c>
      <c r="J35" s="226">
        <f t="shared" si="7"/>
        <v>427</v>
      </c>
      <c r="K35" s="226">
        <f>sum(L2:L35)</f>
        <v>4440</v>
      </c>
      <c r="L35" s="17">
        <v>415.0</v>
      </c>
      <c r="M35" s="105">
        <f t="shared" si="2"/>
        <v>8.297794566</v>
      </c>
      <c r="N35" s="101">
        <f t="shared" si="3"/>
        <v>0.08023299511</v>
      </c>
      <c r="O35" s="101">
        <f t="shared" si="4"/>
        <v>0.08297794566</v>
      </c>
      <c r="P35" s="101">
        <f t="shared" ref="P35:Q35" si="39">G35/K35</f>
        <v>9.242117117</v>
      </c>
      <c r="Q35" s="101">
        <f t="shared" si="39"/>
        <v>12.82409639</v>
      </c>
    </row>
    <row r="36">
      <c r="F36" s="227">
        <v>43910.0</v>
      </c>
      <c r="G36" s="226">
        <v>47021.0</v>
      </c>
      <c r="H36" s="226">
        <f t="shared" si="6"/>
        <v>5986</v>
      </c>
      <c r="I36" s="226">
        <v>4032.0</v>
      </c>
      <c r="J36" s="226">
        <f t="shared" si="7"/>
        <v>627</v>
      </c>
      <c r="K36" s="226">
        <f>sum(L2:L36)</f>
        <v>5129</v>
      </c>
      <c r="L36" s="17">
        <v>689.0</v>
      </c>
      <c r="M36" s="105">
        <f t="shared" si="2"/>
        <v>8.57489207</v>
      </c>
      <c r="N36" s="101">
        <f t="shared" si="3"/>
        <v>0.1047444036</v>
      </c>
      <c r="O36" s="101">
        <f t="shared" si="4"/>
        <v>0.0857489207</v>
      </c>
      <c r="P36" s="101">
        <f t="shared" ref="P36:Q36" si="40">G36/K36</f>
        <v>9.167674011</v>
      </c>
      <c r="Q36" s="101">
        <f t="shared" si="40"/>
        <v>8.687953556</v>
      </c>
    </row>
    <row r="37">
      <c r="F37" s="227">
        <v>43911.0</v>
      </c>
      <c r="G37" s="226">
        <v>53578.0</v>
      </c>
      <c r="H37" s="226">
        <f t="shared" si="6"/>
        <v>6557</v>
      </c>
      <c r="I37" s="226">
        <v>4825.0</v>
      </c>
      <c r="J37" s="226">
        <f t="shared" si="7"/>
        <v>793</v>
      </c>
      <c r="K37" s="226">
        <f>sum(L2:L37)</f>
        <v>6072</v>
      </c>
      <c r="L37" s="17">
        <v>943.0</v>
      </c>
      <c r="M37" s="105">
        <f t="shared" si="2"/>
        <v>9.005561984</v>
      </c>
      <c r="N37" s="101">
        <f t="shared" si="3"/>
        <v>0.120939454</v>
      </c>
      <c r="O37" s="101">
        <f t="shared" si="4"/>
        <v>0.09005561984</v>
      </c>
      <c r="P37" s="101">
        <f t="shared" ref="P37:Q37" si="41">G37/K37</f>
        <v>8.823781291</v>
      </c>
      <c r="Q37" s="101">
        <f t="shared" si="41"/>
        <v>6.953340403</v>
      </c>
    </row>
    <row r="38">
      <c r="F38" s="227">
        <v>43912.0</v>
      </c>
      <c r="G38" s="17">
        <v>59138.0</v>
      </c>
      <c r="H38" s="226">
        <f t="shared" si="6"/>
        <v>5560</v>
      </c>
      <c r="I38" s="17">
        <v>5476.0</v>
      </c>
      <c r="J38" s="226">
        <f t="shared" si="7"/>
        <v>651</v>
      </c>
      <c r="K38" s="226">
        <f>sum(L2:L38)</f>
        <v>7024</v>
      </c>
      <c r="L38" s="17">
        <v>952.0</v>
      </c>
      <c r="M38" s="105">
        <f t="shared" si="2"/>
        <v>9.259697656</v>
      </c>
      <c r="N38" s="101">
        <f t="shared" si="3"/>
        <v>0.1170863309</v>
      </c>
      <c r="O38" s="101">
        <f t="shared" si="4"/>
        <v>0.09259697656</v>
      </c>
      <c r="P38" s="101">
        <f t="shared" ref="P38:Q38" si="42">G38/K38</f>
        <v>8.419419134</v>
      </c>
      <c r="Q38" s="101">
        <f t="shared" si="42"/>
        <v>5.840336134</v>
      </c>
    </row>
    <row r="39">
      <c r="F39" s="227">
        <v>43913.0</v>
      </c>
      <c r="G39" s="17">
        <v>63927.0</v>
      </c>
      <c r="H39" s="226">
        <f t="shared" si="6"/>
        <v>4789</v>
      </c>
      <c r="I39" s="17">
        <v>6077.0</v>
      </c>
      <c r="J39" s="226">
        <f t="shared" si="7"/>
        <v>601</v>
      </c>
      <c r="K39" s="226">
        <f>sum(L2:L39)</f>
        <v>7432</v>
      </c>
      <c r="L39" s="17">
        <v>408.0</v>
      </c>
      <c r="M39" s="105">
        <f t="shared" si="2"/>
        <v>9.506155459</v>
      </c>
      <c r="N39" s="101">
        <f t="shared" si="3"/>
        <v>0.1254959282</v>
      </c>
      <c r="O39" s="101">
        <f t="shared" si="4"/>
        <v>0.09506155459</v>
      </c>
      <c r="P39" s="101">
        <f t="shared" ref="P39:Q39" si="43">G39/K39</f>
        <v>8.601587729</v>
      </c>
      <c r="Q39" s="101">
        <f t="shared" si="43"/>
        <v>11.7377451</v>
      </c>
    </row>
    <row r="40">
      <c r="F40" s="227">
        <v>43914.0</v>
      </c>
      <c r="G40" s="17">
        <v>69176.0</v>
      </c>
      <c r="H40" s="226">
        <f t="shared" si="6"/>
        <v>5249</v>
      </c>
      <c r="I40" s="17">
        <v>6820.0</v>
      </c>
      <c r="J40" s="226">
        <f t="shared" si="7"/>
        <v>743</v>
      </c>
      <c r="K40" s="226">
        <f>sum(L2:L40)</f>
        <v>8326</v>
      </c>
      <c r="L40" s="17">
        <v>894.0</v>
      </c>
      <c r="M40" s="105">
        <f t="shared" si="2"/>
        <v>9.858910605</v>
      </c>
      <c r="N40" s="101">
        <f t="shared" si="3"/>
        <v>0.1415507716</v>
      </c>
      <c r="O40" s="101">
        <f t="shared" si="4"/>
        <v>0.09858910605</v>
      </c>
      <c r="P40" s="101">
        <f t="shared" ref="P40:Q40" si="44">G40/K40</f>
        <v>8.30843142</v>
      </c>
      <c r="Q40" s="101">
        <f t="shared" si="44"/>
        <v>5.871364653</v>
      </c>
    </row>
    <row r="41">
      <c r="F41" s="227">
        <v>43915.0</v>
      </c>
      <c r="G41" s="17">
        <v>74386.0</v>
      </c>
      <c r="H41" s="226">
        <f t="shared" si="6"/>
        <v>5210</v>
      </c>
      <c r="I41" s="17">
        <v>7503.0</v>
      </c>
      <c r="J41" s="226">
        <f t="shared" si="7"/>
        <v>683</v>
      </c>
      <c r="K41" s="226">
        <f>sum(L2:L41)</f>
        <v>9362</v>
      </c>
      <c r="L41" s="17">
        <v>1036.0</v>
      </c>
      <c r="M41" s="105">
        <f t="shared" si="2"/>
        <v>10.08657543</v>
      </c>
      <c r="N41" s="101">
        <f t="shared" si="3"/>
        <v>0.1310940499</v>
      </c>
      <c r="O41" s="101">
        <f t="shared" si="4"/>
        <v>0.1008657543</v>
      </c>
      <c r="P41" s="101">
        <f t="shared" ref="P41:Q41" si="45">G41/K41</f>
        <v>7.945524461</v>
      </c>
      <c r="Q41" s="101">
        <f t="shared" si="45"/>
        <v>5.028957529</v>
      </c>
    </row>
    <row r="42">
      <c r="F42" s="227">
        <v>43916.0</v>
      </c>
      <c r="G42" s="17">
        <v>80589.0</v>
      </c>
      <c r="H42" s="226">
        <f t="shared" si="6"/>
        <v>6203</v>
      </c>
      <c r="I42" s="17">
        <v>8215.0</v>
      </c>
      <c r="J42" s="226">
        <f t="shared" si="7"/>
        <v>712</v>
      </c>
      <c r="K42" s="226">
        <f>sum(L2:L42)</f>
        <v>10361</v>
      </c>
      <c r="L42" s="17">
        <v>999.0</v>
      </c>
      <c r="M42" s="105">
        <f t="shared" si="2"/>
        <v>10.19369889</v>
      </c>
      <c r="N42" s="101">
        <f t="shared" si="3"/>
        <v>0.1147831694</v>
      </c>
      <c r="O42" s="101">
        <f t="shared" si="4"/>
        <v>0.1019369889</v>
      </c>
      <c r="P42" s="101">
        <f t="shared" ref="P42:Q42" si="46">G42/K42</f>
        <v>7.778110221</v>
      </c>
      <c r="Q42" s="101">
        <f t="shared" si="46"/>
        <v>6.209209209</v>
      </c>
    </row>
    <row r="43">
      <c r="F43" s="227">
        <v>43917.0</v>
      </c>
      <c r="G43" s="17">
        <v>86498.0</v>
      </c>
      <c r="H43" s="226">
        <f t="shared" si="6"/>
        <v>5909</v>
      </c>
      <c r="I43" s="17">
        <v>9134.0</v>
      </c>
      <c r="J43" s="226">
        <f t="shared" si="7"/>
        <v>919</v>
      </c>
      <c r="K43" s="226">
        <f>sum(L2:L43)</f>
        <v>10950</v>
      </c>
      <c r="L43" s="17">
        <v>589.0</v>
      </c>
      <c r="M43" s="105">
        <f t="shared" si="2"/>
        <v>10.55978173</v>
      </c>
      <c r="N43" s="101">
        <f t="shared" si="3"/>
        <v>0.1555254696</v>
      </c>
      <c r="O43" s="101">
        <f t="shared" si="4"/>
        <v>0.1055978173</v>
      </c>
      <c r="P43" s="101">
        <f t="shared" ref="P43:Q43" si="47">G43/K43</f>
        <v>7.899360731</v>
      </c>
      <c r="Q43" s="101">
        <f t="shared" si="47"/>
        <v>10.03225806</v>
      </c>
    </row>
    <row r="44">
      <c r="F44" s="227">
        <v>43918.0</v>
      </c>
      <c r="G44" s="17">
        <v>92472.0</v>
      </c>
      <c r="H44" s="226">
        <f t="shared" si="6"/>
        <v>5974</v>
      </c>
      <c r="I44" s="17">
        <v>10023.0</v>
      </c>
      <c r="J44" s="226">
        <f t="shared" si="7"/>
        <v>889</v>
      </c>
      <c r="K44" s="226">
        <f>sum(L2:L44)</f>
        <v>12384</v>
      </c>
      <c r="L44" s="17">
        <v>1434.0</v>
      </c>
      <c r="M44" s="105">
        <f t="shared" si="2"/>
        <v>10.83895666</v>
      </c>
      <c r="N44" s="101">
        <f t="shared" si="3"/>
        <v>0.1488115166</v>
      </c>
      <c r="O44" s="101">
        <f t="shared" si="4"/>
        <v>0.1083895666</v>
      </c>
      <c r="P44" s="101">
        <f t="shared" ref="P44:Q44" si="48">G44/K44</f>
        <v>7.467054264</v>
      </c>
      <c r="Q44" s="101">
        <f t="shared" si="48"/>
        <v>4.165969317</v>
      </c>
    </row>
    <row r="45">
      <c r="F45" s="227">
        <v>43919.0</v>
      </c>
      <c r="G45" s="17">
        <v>97689.0</v>
      </c>
      <c r="H45" s="226">
        <f t="shared" si="6"/>
        <v>5217</v>
      </c>
      <c r="I45" s="17">
        <v>10779.0</v>
      </c>
      <c r="J45" s="226">
        <f t="shared" si="7"/>
        <v>756</v>
      </c>
      <c r="K45" s="226">
        <f>sum(L2:L45)</f>
        <v>13030</v>
      </c>
      <c r="L45" s="17">
        <v>646.0</v>
      </c>
      <c r="M45" s="105">
        <f t="shared" si="2"/>
        <v>11.03399564</v>
      </c>
      <c r="N45" s="101">
        <f t="shared" si="3"/>
        <v>0.1449108683</v>
      </c>
      <c r="O45" s="101">
        <f t="shared" si="4"/>
        <v>0.1103399564</v>
      </c>
      <c r="P45" s="101">
        <f t="shared" ref="P45:Q45" si="49">G45/K45</f>
        <v>7.497237145</v>
      </c>
      <c r="Q45" s="101">
        <f t="shared" si="49"/>
        <v>8.075851393</v>
      </c>
    </row>
    <row r="46">
      <c r="F46" s="227">
        <v>43920.0</v>
      </c>
      <c r="G46" s="17">
        <v>101739.0</v>
      </c>
      <c r="H46" s="226">
        <f t="shared" si="6"/>
        <v>4050</v>
      </c>
      <c r="I46" s="17">
        <v>11591.0</v>
      </c>
      <c r="J46" s="226">
        <f t="shared" si="7"/>
        <v>812</v>
      </c>
      <c r="K46" s="226">
        <f>sum(L2:L46)</f>
        <v>14620</v>
      </c>
      <c r="L46" s="17">
        <v>1590.0</v>
      </c>
      <c r="M46" s="105">
        <f t="shared" si="2"/>
        <v>11.39287785</v>
      </c>
      <c r="N46" s="101">
        <f t="shared" si="3"/>
        <v>0.2004938272</v>
      </c>
      <c r="O46" s="101">
        <f t="shared" si="4"/>
        <v>0.1139287785</v>
      </c>
      <c r="P46" s="101">
        <f t="shared" ref="P46:Q46" si="50">G46/K46</f>
        <v>6.958891929</v>
      </c>
      <c r="Q46" s="101">
        <f t="shared" si="50"/>
        <v>2.547169811</v>
      </c>
    </row>
    <row r="47">
      <c r="F47" s="227">
        <v>43921.0</v>
      </c>
      <c r="G47" s="101">
        <f t="shared" ref="G47:G53" si="51">G46+H47</f>
        <v>105789</v>
      </c>
      <c r="H47" s="17">
        <v>4050.0</v>
      </c>
      <c r="I47" s="101">
        <f t="shared" ref="I47:I53" si="52">I46+J47</f>
        <v>12401</v>
      </c>
      <c r="J47" s="234">
        <v>810.0</v>
      </c>
      <c r="M47" s="105">
        <f t="shared" si="2"/>
        <v>11.7223908</v>
      </c>
    </row>
    <row r="48">
      <c r="F48" s="227">
        <v>43922.0</v>
      </c>
      <c r="G48" s="101">
        <f t="shared" si="51"/>
        <v>109842</v>
      </c>
      <c r="H48" s="234">
        <v>4053.0</v>
      </c>
      <c r="I48" s="101">
        <f t="shared" si="52"/>
        <v>13240</v>
      </c>
      <c r="J48" s="234">
        <v>839.0</v>
      </c>
      <c r="M48" s="105">
        <f t="shared" si="2"/>
        <v>12.0536771</v>
      </c>
    </row>
    <row r="49">
      <c r="F49" s="227">
        <v>43923.0</v>
      </c>
      <c r="G49" s="101">
        <f t="shared" si="51"/>
        <v>114624</v>
      </c>
      <c r="H49" s="234">
        <v>4782.0</v>
      </c>
      <c r="I49" s="101">
        <f t="shared" si="52"/>
        <v>13967</v>
      </c>
      <c r="J49" s="234">
        <v>727.0</v>
      </c>
      <c r="M49" s="105">
        <f t="shared" si="2"/>
        <v>12.18505723</v>
      </c>
    </row>
    <row r="50">
      <c r="F50" s="227">
        <v>43924.0</v>
      </c>
      <c r="G50" s="101">
        <f t="shared" si="51"/>
        <v>119292</v>
      </c>
      <c r="H50" s="234">
        <v>4668.0</v>
      </c>
      <c r="I50" s="101">
        <f t="shared" si="52"/>
        <v>14727</v>
      </c>
      <c r="J50" s="234">
        <v>760.0</v>
      </c>
      <c r="M50" s="105">
        <f t="shared" si="2"/>
        <v>12.34533749</v>
      </c>
    </row>
    <row r="51">
      <c r="F51" s="227">
        <v>43925.0</v>
      </c>
      <c r="G51" s="101">
        <f t="shared" si="51"/>
        <v>123877</v>
      </c>
      <c r="H51" s="234">
        <v>4585.0</v>
      </c>
      <c r="I51" s="101">
        <f t="shared" si="52"/>
        <v>15491</v>
      </c>
      <c r="J51" s="234">
        <v>764.0</v>
      </c>
      <c r="M51" s="105">
        <f t="shared" si="2"/>
        <v>12.50514623</v>
      </c>
    </row>
    <row r="52">
      <c r="F52" s="227">
        <v>43926.0</v>
      </c>
      <c r="G52" s="101">
        <f t="shared" si="51"/>
        <v>128682</v>
      </c>
      <c r="H52" s="234">
        <v>4805.0</v>
      </c>
      <c r="I52" s="101">
        <f t="shared" si="52"/>
        <v>16172</v>
      </c>
      <c r="J52" s="234">
        <v>681.0</v>
      </c>
      <c r="M52" s="105">
        <f t="shared" si="2"/>
        <v>12.56741425</v>
      </c>
    </row>
    <row r="53">
      <c r="F53" s="227">
        <v>43927.0</v>
      </c>
      <c r="G53" s="101">
        <f t="shared" si="51"/>
        <v>132998</v>
      </c>
      <c r="H53" s="234">
        <v>4316.0</v>
      </c>
      <c r="I53" s="101">
        <f t="shared" si="52"/>
        <v>16699</v>
      </c>
      <c r="J53" s="17">
        <v>527.0</v>
      </c>
      <c r="M53" s="105">
        <f t="shared" si="2"/>
        <v>12.55582791</v>
      </c>
    </row>
    <row r="54">
      <c r="F54" s="227"/>
    </row>
    <row r="55">
      <c r="F55" s="227"/>
    </row>
    <row r="56">
      <c r="F56" s="227"/>
    </row>
    <row r="57">
      <c r="F57" s="227"/>
    </row>
    <row r="58">
      <c r="F58" s="227"/>
    </row>
  </sheetData>
  <mergeCells count="2">
    <mergeCell ref="A2:B2"/>
    <mergeCell ref="A3:B3"/>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8" max="8" width="17.71"/>
    <col customWidth="1" min="10" max="10" width="18.43"/>
  </cols>
  <sheetData>
    <row r="1">
      <c r="A1" s="225" t="s">
        <v>547</v>
      </c>
      <c r="C1" s="226"/>
      <c r="E1" s="17"/>
      <c r="F1" s="17" t="s">
        <v>534</v>
      </c>
      <c r="G1" s="17" t="s">
        <v>14</v>
      </c>
      <c r="H1" s="17" t="s">
        <v>535</v>
      </c>
      <c r="I1" s="17" t="s">
        <v>18</v>
      </c>
      <c r="J1" s="17" t="s">
        <v>536</v>
      </c>
      <c r="K1" s="17" t="s">
        <v>537</v>
      </c>
      <c r="L1" s="17" t="s">
        <v>538</v>
      </c>
      <c r="M1" s="17" t="s">
        <v>539</v>
      </c>
      <c r="N1" s="17" t="s">
        <v>540</v>
      </c>
      <c r="O1" s="17" t="s">
        <v>541</v>
      </c>
      <c r="P1" s="17" t="s">
        <v>542</v>
      </c>
      <c r="Q1" s="17" t="s">
        <v>543</v>
      </c>
    </row>
    <row r="2">
      <c r="A2" s="225" t="s">
        <v>550</v>
      </c>
      <c r="C2" s="226"/>
      <c r="E2" s="17"/>
      <c r="F2" s="227">
        <v>43876.0</v>
      </c>
      <c r="G2" s="226">
        <v>2.0</v>
      </c>
      <c r="H2" s="226">
        <v>2.0</v>
      </c>
      <c r="I2" s="226">
        <v>0.0</v>
      </c>
      <c r="J2" s="226">
        <v>0.0</v>
      </c>
      <c r="K2" s="226">
        <v>0.0</v>
      </c>
      <c r="L2" s="226">
        <v>0.0</v>
      </c>
      <c r="M2" s="105">
        <f t="shared" ref="M2:M53" si="2">100*(I2/G2)</f>
        <v>0</v>
      </c>
      <c r="N2" s="101">
        <f t="shared" ref="N2:N46" si="3">J2/H2</f>
        <v>0</v>
      </c>
      <c r="O2" s="101">
        <f t="shared" ref="O2:O46" si="4">I2/G2</f>
        <v>0</v>
      </c>
      <c r="P2" s="101" t="str">
        <f t="shared" ref="P2:Q2" si="1">G2/K2</f>
        <v>#DIV/0!</v>
      </c>
      <c r="Q2" s="101" t="str">
        <f t="shared" si="1"/>
        <v>#DIV/0!</v>
      </c>
    </row>
    <row r="3">
      <c r="C3" s="226"/>
      <c r="F3" s="227">
        <v>43877.0</v>
      </c>
      <c r="G3" s="226">
        <v>2.0</v>
      </c>
      <c r="H3" s="226">
        <f t="shared" ref="H3:H46" si="6">G3-G2</f>
        <v>0</v>
      </c>
      <c r="I3" s="226">
        <v>0.0</v>
      </c>
      <c r="J3" s="226">
        <f t="shared" ref="J3:J46" si="7">I3-I2</f>
        <v>0</v>
      </c>
      <c r="K3" s="226">
        <f>sum(L2:L3)</f>
        <v>0</v>
      </c>
      <c r="L3" s="226">
        <v>0.0</v>
      </c>
      <c r="M3" s="105">
        <f t="shared" si="2"/>
        <v>0</v>
      </c>
      <c r="N3" s="101" t="str">
        <f t="shared" si="3"/>
        <v>#DIV/0!</v>
      </c>
      <c r="O3" s="101">
        <f t="shared" si="4"/>
        <v>0</v>
      </c>
      <c r="P3" s="101" t="str">
        <f t="shared" ref="P3:Q3" si="5">G3/K3</f>
        <v>#DIV/0!</v>
      </c>
      <c r="Q3" s="101" t="str">
        <f t="shared" si="5"/>
        <v>#DIV/0!</v>
      </c>
    </row>
    <row r="4">
      <c r="C4" s="226"/>
      <c r="F4" s="227">
        <v>43878.0</v>
      </c>
      <c r="G4" s="226">
        <v>2.0</v>
      </c>
      <c r="H4" s="226">
        <f t="shared" si="6"/>
        <v>0</v>
      </c>
      <c r="I4" s="226">
        <v>0.0</v>
      </c>
      <c r="J4" s="226">
        <f t="shared" si="7"/>
        <v>0</v>
      </c>
      <c r="K4" s="226">
        <f>sum(L2:L4)</f>
        <v>0</v>
      </c>
      <c r="L4" s="226">
        <v>0.0</v>
      </c>
      <c r="M4" s="105">
        <f t="shared" si="2"/>
        <v>0</v>
      </c>
      <c r="N4" s="101" t="str">
        <f t="shared" si="3"/>
        <v>#DIV/0!</v>
      </c>
      <c r="O4" s="101">
        <f t="shared" si="4"/>
        <v>0</v>
      </c>
      <c r="P4" s="101" t="str">
        <f t="shared" ref="P4:Q4" si="8">G4/K4</f>
        <v>#DIV/0!</v>
      </c>
      <c r="Q4" s="101" t="str">
        <f t="shared" si="8"/>
        <v>#DIV/0!</v>
      </c>
    </row>
    <row r="5">
      <c r="C5" s="226"/>
      <c r="F5" s="227">
        <v>43879.0</v>
      </c>
      <c r="G5" s="226">
        <v>2.0</v>
      </c>
      <c r="H5" s="226">
        <f t="shared" si="6"/>
        <v>0</v>
      </c>
      <c r="I5" s="226">
        <v>0.0</v>
      </c>
      <c r="J5" s="226">
        <f t="shared" si="7"/>
        <v>0</v>
      </c>
      <c r="K5" s="226">
        <f>sum(L2:L5)</f>
        <v>0</v>
      </c>
      <c r="L5" s="226">
        <v>0.0</v>
      </c>
      <c r="M5" s="105">
        <f t="shared" si="2"/>
        <v>0</v>
      </c>
      <c r="N5" s="101" t="str">
        <f t="shared" si="3"/>
        <v>#DIV/0!</v>
      </c>
      <c r="O5" s="101">
        <f t="shared" si="4"/>
        <v>0</v>
      </c>
      <c r="P5" s="101" t="str">
        <f t="shared" ref="P5:Q5" si="9">G5/K5</f>
        <v>#DIV/0!</v>
      </c>
      <c r="Q5" s="101" t="str">
        <f t="shared" si="9"/>
        <v>#DIV/0!</v>
      </c>
    </row>
    <row r="6">
      <c r="C6" s="226"/>
      <c r="F6" s="227">
        <v>43880.0</v>
      </c>
      <c r="G6" s="226">
        <v>2.0</v>
      </c>
      <c r="H6" s="226">
        <f t="shared" si="6"/>
        <v>0</v>
      </c>
      <c r="I6" s="226">
        <v>0.0</v>
      </c>
      <c r="J6" s="226">
        <f t="shared" si="7"/>
        <v>0</v>
      </c>
      <c r="K6" s="226">
        <f>sum(L2:L6)</f>
        <v>0</v>
      </c>
      <c r="L6" s="226">
        <v>0.0</v>
      </c>
      <c r="M6" s="105">
        <f t="shared" si="2"/>
        <v>0</v>
      </c>
      <c r="N6" s="101" t="str">
        <f t="shared" si="3"/>
        <v>#DIV/0!</v>
      </c>
      <c r="O6" s="101">
        <f t="shared" si="4"/>
        <v>0</v>
      </c>
      <c r="P6" s="101" t="str">
        <f t="shared" ref="P6:Q6" si="10">G6/K6</f>
        <v>#DIV/0!</v>
      </c>
      <c r="Q6" s="101" t="str">
        <f t="shared" si="10"/>
        <v>#DIV/0!</v>
      </c>
    </row>
    <row r="7">
      <c r="C7" s="226"/>
      <c r="F7" s="227">
        <v>43881.0</v>
      </c>
      <c r="G7" s="226">
        <v>2.0</v>
      </c>
      <c r="H7" s="226">
        <f t="shared" si="6"/>
        <v>0</v>
      </c>
      <c r="I7" s="226">
        <v>0.0</v>
      </c>
      <c r="J7" s="226">
        <f t="shared" si="7"/>
        <v>0</v>
      </c>
      <c r="K7" s="226">
        <f>sum(L2:L7)</f>
        <v>0</v>
      </c>
      <c r="L7" s="226">
        <v>0.0</v>
      </c>
      <c r="M7" s="105">
        <f t="shared" si="2"/>
        <v>0</v>
      </c>
      <c r="N7" s="101" t="str">
        <f t="shared" si="3"/>
        <v>#DIV/0!</v>
      </c>
      <c r="O7" s="101">
        <f t="shared" si="4"/>
        <v>0</v>
      </c>
      <c r="P7" s="101" t="str">
        <f t="shared" ref="P7:Q7" si="11">G7/K7</f>
        <v>#DIV/0!</v>
      </c>
      <c r="Q7" s="101" t="str">
        <f t="shared" si="11"/>
        <v>#DIV/0!</v>
      </c>
    </row>
    <row r="8">
      <c r="C8" s="226"/>
      <c r="F8" s="227">
        <v>43882.0</v>
      </c>
      <c r="G8" s="226">
        <v>2.0</v>
      </c>
      <c r="H8" s="226">
        <f t="shared" si="6"/>
        <v>0</v>
      </c>
      <c r="I8" s="226">
        <v>0.0</v>
      </c>
      <c r="J8" s="226">
        <f t="shared" si="7"/>
        <v>0</v>
      </c>
      <c r="K8" s="226">
        <f>sum(L2:L8)</f>
        <v>0</v>
      </c>
      <c r="L8" s="226">
        <v>0.0</v>
      </c>
      <c r="M8" s="105">
        <f t="shared" si="2"/>
        <v>0</v>
      </c>
      <c r="N8" s="101" t="str">
        <f t="shared" si="3"/>
        <v>#DIV/0!</v>
      </c>
      <c r="O8" s="101">
        <f t="shared" si="4"/>
        <v>0</v>
      </c>
      <c r="P8" s="101" t="str">
        <f t="shared" ref="P8:Q8" si="12">G8/K8</f>
        <v>#DIV/0!</v>
      </c>
      <c r="Q8" s="101" t="str">
        <f t="shared" si="12"/>
        <v>#DIV/0!</v>
      </c>
    </row>
    <row r="9">
      <c r="C9" s="226"/>
      <c r="F9" s="227">
        <v>43883.0</v>
      </c>
      <c r="G9" s="226">
        <v>2.0</v>
      </c>
      <c r="H9" s="226">
        <f t="shared" si="6"/>
        <v>0</v>
      </c>
      <c r="I9" s="226">
        <v>0.0</v>
      </c>
      <c r="J9" s="226">
        <f t="shared" si="7"/>
        <v>0</v>
      </c>
      <c r="K9" s="226">
        <f>sum(L2:L9)</f>
        <v>0</v>
      </c>
      <c r="L9" s="226">
        <v>0.0</v>
      </c>
      <c r="M9" s="105">
        <f t="shared" si="2"/>
        <v>0</v>
      </c>
      <c r="N9" s="101" t="str">
        <f t="shared" si="3"/>
        <v>#DIV/0!</v>
      </c>
      <c r="O9" s="101">
        <f t="shared" si="4"/>
        <v>0</v>
      </c>
      <c r="P9" s="101" t="str">
        <f t="shared" ref="P9:Q9" si="13">G9/K9</f>
        <v>#DIV/0!</v>
      </c>
      <c r="Q9" s="101" t="str">
        <f t="shared" si="13"/>
        <v>#DIV/0!</v>
      </c>
    </row>
    <row r="10">
      <c r="C10" s="226"/>
      <c r="F10" s="227">
        <v>43884.0</v>
      </c>
      <c r="G10" s="226">
        <v>2.0</v>
      </c>
      <c r="H10" s="226">
        <f t="shared" si="6"/>
        <v>0</v>
      </c>
      <c r="I10" s="226">
        <v>0.0</v>
      </c>
      <c r="J10" s="226">
        <f t="shared" si="7"/>
        <v>0</v>
      </c>
      <c r="K10" s="226">
        <f>sum(L2:L10)</f>
        <v>0</v>
      </c>
      <c r="L10" s="226">
        <v>0.0</v>
      </c>
      <c r="M10" s="105">
        <f t="shared" si="2"/>
        <v>0</v>
      </c>
      <c r="N10" s="101" t="str">
        <f t="shared" si="3"/>
        <v>#DIV/0!</v>
      </c>
      <c r="O10" s="101">
        <f t="shared" si="4"/>
        <v>0</v>
      </c>
      <c r="P10" s="101" t="str">
        <f t="shared" ref="P10:Q10" si="14">G10/K10</f>
        <v>#DIV/0!</v>
      </c>
      <c r="Q10" s="101" t="str">
        <f t="shared" si="14"/>
        <v>#DIV/0!</v>
      </c>
    </row>
    <row r="11">
      <c r="C11" s="226"/>
      <c r="F11" s="227">
        <v>43885.0</v>
      </c>
      <c r="G11" s="226">
        <v>3.0</v>
      </c>
      <c r="H11" s="226">
        <f t="shared" si="6"/>
        <v>1</v>
      </c>
      <c r="I11" s="226">
        <v>0.0</v>
      </c>
      <c r="J11" s="226">
        <f t="shared" si="7"/>
        <v>0</v>
      </c>
      <c r="K11" s="226">
        <f>sum(L2:L11)</f>
        <v>0</v>
      </c>
      <c r="L11" s="226">
        <v>0.0</v>
      </c>
      <c r="M11" s="105">
        <f t="shared" si="2"/>
        <v>0</v>
      </c>
      <c r="N11" s="101">
        <f t="shared" si="3"/>
        <v>0</v>
      </c>
      <c r="O11" s="101">
        <f t="shared" si="4"/>
        <v>0</v>
      </c>
      <c r="P11" s="101" t="str">
        <f t="shared" ref="P11:Q11" si="15">G11/K11</f>
        <v>#DIV/0!</v>
      </c>
      <c r="Q11" s="101" t="str">
        <f t="shared" si="15"/>
        <v>#DIV/0!</v>
      </c>
    </row>
    <row r="12">
      <c r="C12" s="226"/>
      <c r="F12" s="227">
        <v>43886.0</v>
      </c>
      <c r="G12" s="226">
        <v>9.0</v>
      </c>
      <c r="H12" s="226">
        <f t="shared" si="6"/>
        <v>6</v>
      </c>
      <c r="I12" s="226">
        <v>0.0</v>
      </c>
      <c r="J12" s="226">
        <f t="shared" si="7"/>
        <v>0</v>
      </c>
      <c r="K12" s="226">
        <f>sum(L2:L12)</f>
        <v>0</v>
      </c>
      <c r="L12" s="226">
        <v>0.0</v>
      </c>
      <c r="M12" s="105">
        <f t="shared" si="2"/>
        <v>0</v>
      </c>
      <c r="N12" s="101">
        <f t="shared" si="3"/>
        <v>0</v>
      </c>
      <c r="O12" s="101">
        <f t="shared" si="4"/>
        <v>0</v>
      </c>
      <c r="P12" s="101" t="str">
        <f t="shared" ref="P12:Q12" si="16">G12/K12</f>
        <v>#DIV/0!</v>
      </c>
      <c r="Q12" s="101" t="str">
        <f t="shared" si="16"/>
        <v>#DIV/0!</v>
      </c>
    </row>
    <row r="13">
      <c r="C13" s="226"/>
      <c r="F13" s="227">
        <v>43887.0</v>
      </c>
      <c r="G13" s="226">
        <v>13.0</v>
      </c>
      <c r="H13" s="226">
        <f t="shared" si="6"/>
        <v>4</v>
      </c>
      <c r="I13" s="226">
        <v>0.0</v>
      </c>
      <c r="J13" s="226">
        <f t="shared" si="7"/>
        <v>0</v>
      </c>
      <c r="K13" s="226">
        <f>sum(L2:L13)</f>
        <v>0</v>
      </c>
      <c r="L13" s="226">
        <v>0.0</v>
      </c>
      <c r="M13" s="105">
        <f t="shared" si="2"/>
        <v>0</v>
      </c>
      <c r="N13" s="101">
        <f t="shared" si="3"/>
        <v>0</v>
      </c>
      <c r="O13" s="101">
        <f t="shared" si="4"/>
        <v>0</v>
      </c>
      <c r="P13" s="101" t="str">
        <f t="shared" ref="P13:Q13" si="17">G13/K13</f>
        <v>#DIV/0!</v>
      </c>
      <c r="Q13" s="101" t="str">
        <f t="shared" si="17"/>
        <v>#DIV/0!</v>
      </c>
    </row>
    <row r="14">
      <c r="C14" s="226"/>
      <c r="F14" s="227">
        <v>43888.0</v>
      </c>
      <c r="G14" s="226">
        <v>25.0</v>
      </c>
      <c r="H14" s="226">
        <f t="shared" si="6"/>
        <v>12</v>
      </c>
      <c r="I14" s="226">
        <v>0.0</v>
      </c>
      <c r="J14" s="226">
        <f t="shared" si="7"/>
        <v>0</v>
      </c>
      <c r="K14" s="226">
        <f>sum(L2:L14)</f>
        <v>0</v>
      </c>
      <c r="L14" s="226">
        <v>0.0</v>
      </c>
      <c r="M14" s="105">
        <f t="shared" si="2"/>
        <v>0</v>
      </c>
      <c r="N14" s="101">
        <f t="shared" si="3"/>
        <v>0</v>
      </c>
      <c r="O14" s="101">
        <f t="shared" si="4"/>
        <v>0</v>
      </c>
      <c r="P14" s="101" t="str">
        <f t="shared" ref="P14:Q14" si="18">G14/K14</f>
        <v>#DIV/0!</v>
      </c>
      <c r="Q14" s="101" t="str">
        <f t="shared" si="18"/>
        <v>#DIV/0!</v>
      </c>
    </row>
    <row r="15">
      <c r="C15" s="226"/>
      <c r="F15" s="227">
        <v>43889.0</v>
      </c>
      <c r="G15" s="226">
        <v>33.0</v>
      </c>
      <c r="H15" s="226">
        <f t="shared" si="6"/>
        <v>8</v>
      </c>
      <c r="I15" s="226">
        <v>0.0</v>
      </c>
      <c r="J15" s="226">
        <f t="shared" si="7"/>
        <v>0</v>
      </c>
      <c r="K15" s="226">
        <f>sum(L2:L15)</f>
        <v>0</v>
      </c>
      <c r="L15" s="226">
        <v>0.0</v>
      </c>
      <c r="M15" s="105">
        <f t="shared" si="2"/>
        <v>0</v>
      </c>
      <c r="N15" s="101">
        <f t="shared" si="3"/>
        <v>0</v>
      </c>
      <c r="O15" s="101">
        <f t="shared" si="4"/>
        <v>0</v>
      </c>
      <c r="P15" s="101" t="str">
        <f t="shared" ref="P15:Q15" si="19">G15/K15</f>
        <v>#DIV/0!</v>
      </c>
      <c r="Q15" s="101" t="str">
        <f t="shared" si="19"/>
        <v>#DIV/0!</v>
      </c>
    </row>
    <row r="16">
      <c r="C16" s="226"/>
      <c r="F16" s="227">
        <v>43890.0</v>
      </c>
      <c r="G16" s="226">
        <v>58.0</v>
      </c>
      <c r="H16" s="226">
        <f t="shared" si="6"/>
        <v>25</v>
      </c>
      <c r="I16" s="226">
        <v>0.0</v>
      </c>
      <c r="J16" s="226">
        <f t="shared" si="7"/>
        <v>0</v>
      </c>
      <c r="K16" s="226">
        <f>sum(L2:L16)</f>
        <v>0</v>
      </c>
      <c r="L16" s="226">
        <v>0.0</v>
      </c>
      <c r="M16" s="105">
        <f t="shared" si="2"/>
        <v>0</v>
      </c>
      <c r="N16" s="101">
        <f t="shared" si="3"/>
        <v>0</v>
      </c>
      <c r="O16" s="101">
        <f t="shared" si="4"/>
        <v>0</v>
      </c>
      <c r="P16" s="101" t="str">
        <f t="shared" ref="P16:Q16" si="20">G16/K16</f>
        <v>#DIV/0!</v>
      </c>
      <c r="Q16" s="101" t="str">
        <f t="shared" si="20"/>
        <v>#DIV/0!</v>
      </c>
    </row>
    <row r="17">
      <c r="C17" s="226"/>
      <c r="F17" s="227">
        <v>43891.0</v>
      </c>
      <c r="G17" s="226">
        <v>84.0</v>
      </c>
      <c r="H17" s="226">
        <f t="shared" si="6"/>
        <v>26</v>
      </c>
      <c r="I17" s="226">
        <v>0.0</v>
      </c>
      <c r="J17" s="226">
        <f t="shared" si="7"/>
        <v>0</v>
      </c>
      <c r="K17" s="226">
        <f>sum(L2:L17)</f>
        <v>0</v>
      </c>
      <c r="L17" s="226">
        <v>0.0</v>
      </c>
      <c r="M17" s="105">
        <f t="shared" si="2"/>
        <v>0</v>
      </c>
      <c r="N17" s="101">
        <f t="shared" si="3"/>
        <v>0</v>
      </c>
      <c r="O17" s="101">
        <f t="shared" si="4"/>
        <v>0</v>
      </c>
      <c r="P17" s="101" t="str">
        <f t="shared" ref="P17:Q17" si="21">G17/K17</f>
        <v>#DIV/0!</v>
      </c>
      <c r="Q17" s="101" t="str">
        <f t="shared" si="21"/>
        <v>#DIV/0!</v>
      </c>
    </row>
    <row r="18">
      <c r="C18" s="226"/>
      <c r="F18" s="227">
        <v>43892.0</v>
      </c>
      <c r="G18" s="226">
        <v>120.0</v>
      </c>
      <c r="H18" s="226">
        <f t="shared" si="6"/>
        <v>36</v>
      </c>
      <c r="I18" s="226">
        <v>0.0</v>
      </c>
      <c r="J18" s="226">
        <f t="shared" si="7"/>
        <v>0</v>
      </c>
      <c r="K18" s="226">
        <f>sum(L2:L18)</f>
        <v>0</v>
      </c>
      <c r="L18" s="226">
        <v>0.0</v>
      </c>
      <c r="M18" s="105">
        <f t="shared" si="2"/>
        <v>0</v>
      </c>
      <c r="N18" s="101">
        <f t="shared" si="3"/>
        <v>0</v>
      </c>
      <c r="O18" s="101">
        <f t="shared" si="4"/>
        <v>0</v>
      </c>
      <c r="P18" s="101" t="str">
        <f t="shared" ref="P18:Q18" si="22">G18/K18</f>
        <v>#DIV/0!</v>
      </c>
      <c r="Q18" s="101" t="str">
        <f t="shared" si="22"/>
        <v>#DIV/0!</v>
      </c>
    </row>
    <row r="19">
      <c r="C19" s="226"/>
      <c r="F19" s="227">
        <v>43893.0</v>
      </c>
      <c r="G19" s="226">
        <v>165.0</v>
      </c>
      <c r="H19" s="226">
        <f t="shared" si="6"/>
        <v>45</v>
      </c>
      <c r="I19" s="226">
        <v>1.0</v>
      </c>
      <c r="J19" s="226">
        <f t="shared" si="7"/>
        <v>1</v>
      </c>
      <c r="K19" s="226">
        <f>sum(L2:L19)</f>
        <v>0</v>
      </c>
      <c r="L19" s="226">
        <v>0.0</v>
      </c>
      <c r="M19" s="105">
        <f t="shared" si="2"/>
        <v>0.6060606061</v>
      </c>
      <c r="N19" s="101">
        <f t="shared" si="3"/>
        <v>0.02222222222</v>
      </c>
      <c r="O19" s="101">
        <f t="shared" si="4"/>
        <v>0.006060606061</v>
      </c>
      <c r="P19" s="101" t="str">
        <f t="shared" ref="P19:Q19" si="23">G19/K19</f>
        <v>#DIV/0!</v>
      </c>
      <c r="Q19" s="101" t="str">
        <f t="shared" si="23"/>
        <v>#DIV/0!</v>
      </c>
    </row>
    <row r="20">
      <c r="C20" s="226"/>
      <c r="F20" s="227">
        <v>43894.0</v>
      </c>
      <c r="G20" s="226">
        <v>228.0</v>
      </c>
      <c r="H20" s="226">
        <f t="shared" si="6"/>
        <v>63</v>
      </c>
      <c r="I20" s="226">
        <v>2.0</v>
      </c>
      <c r="J20" s="226">
        <f t="shared" si="7"/>
        <v>1</v>
      </c>
      <c r="K20" s="226">
        <f>sum(L2:L20)</f>
        <v>0</v>
      </c>
      <c r="L20" s="226">
        <v>0.0</v>
      </c>
      <c r="M20" s="105">
        <f t="shared" si="2"/>
        <v>0.8771929825</v>
      </c>
      <c r="N20" s="101">
        <f t="shared" si="3"/>
        <v>0.01587301587</v>
      </c>
      <c r="O20" s="101">
        <f t="shared" si="4"/>
        <v>0.008771929825</v>
      </c>
      <c r="P20" s="101" t="str">
        <f t="shared" ref="P20:Q20" si="24">G20/K20</f>
        <v>#DIV/0!</v>
      </c>
      <c r="Q20" s="101" t="str">
        <f t="shared" si="24"/>
        <v>#DIV/0!</v>
      </c>
    </row>
    <row r="21">
      <c r="C21" s="226"/>
      <c r="F21" s="227">
        <v>43895.0</v>
      </c>
      <c r="G21" s="226">
        <v>282.0</v>
      </c>
      <c r="H21" s="226">
        <f t="shared" si="6"/>
        <v>54</v>
      </c>
      <c r="I21" s="226">
        <v>3.0</v>
      </c>
      <c r="J21" s="226">
        <f t="shared" si="7"/>
        <v>1</v>
      </c>
      <c r="K21" s="226">
        <f>sum(L2:L21)</f>
        <v>1</v>
      </c>
      <c r="L21" s="226">
        <v>1.0</v>
      </c>
      <c r="M21" s="105">
        <f t="shared" si="2"/>
        <v>1.063829787</v>
      </c>
      <c r="N21" s="101">
        <f t="shared" si="3"/>
        <v>0.01851851852</v>
      </c>
      <c r="O21" s="101">
        <f t="shared" si="4"/>
        <v>0.01063829787</v>
      </c>
      <c r="P21" s="101">
        <f t="shared" ref="P21:Q21" si="25">G21/K21</f>
        <v>282</v>
      </c>
      <c r="Q21" s="101">
        <f t="shared" si="25"/>
        <v>54</v>
      </c>
    </row>
    <row r="22">
      <c r="C22" s="226"/>
      <c r="F22" s="227">
        <v>43896.0</v>
      </c>
      <c r="G22" s="226">
        <v>401.0</v>
      </c>
      <c r="H22" s="226">
        <f t="shared" si="6"/>
        <v>119</v>
      </c>
      <c r="I22" s="226">
        <v>8.0</v>
      </c>
      <c r="J22" s="226">
        <f t="shared" si="7"/>
        <v>5</v>
      </c>
      <c r="K22" s="226">
        <f>sum(L2:L22)</f>
        <v>4</v>
      </c>
      <c r="L22" s="17">
        <v>3.0</v>
      </c>
      <c r="M22" s="105">
        <f t="shared" si="2"/>
        <v>1.995012469</v>
      </c>
      <c r="N22" s="101">
        <f t="shared" si="3"/>
        <v>0.04201680672</v>
      </c>
      <c r="O22" s="101">
        <f t="shared" si="4"/>
        <v>0.01995012469</v>
      </c>
      <c r="P22" s="101">
        <f t="shared" ref="P22:Q22" si="26">G22/K22</f>
        <v>100.25</v>
      </c>
      <c r="Q22" s="101">
        <f t="shared" si="26"/>
        <v>39.66666667</v>
      </c>
    </row>
    <row r="23">
      <c r="F23" s="227">
        <v>43897.0</v>
      </c>
      <c r="G23" s="226">
        <v>525.0</v>
      </c>
      <c r="H23" s="226">
        <f t="shared" si="6"/>
        <v>124</v>
      </c>
      <c r="I23" s="226">
        <v>10.0</v>
      </c>
      <c r="J23" s="226">
        <f t="shared" si="7"/>
        <v>2</v>
      </c>
      <c r="K23" s="226">
        <f>sum(L2:L23)</f>
        <v>28</v>
      </c>
      <c r="L23" s="17">
        <v>24.0</v>
      </c>
      <c r="M23" s="105">
        <f t="shared" si="2"/>
        <v>1.904761905</v>
      </c>
      <c r="N23" s="101">
        <f t="shared" si="3"/>
        <v>0.01612903226</v>
      </c>
      <c r="O23" s="101">
        <f t="shared" si="4"/>
        <v>0.01904761905</v>
      </c>
      <c r="P23" s="101">
        <f t="shared" ref="P23:Q23" si="27">G23/K23</f>
        <v>18.75</v>
      </c>
      <c r="Q23" s="101">
        <f t="shared" si="27"/>
        <v>5.166666667</v>
      </c>
    </row>
    <row r="24">
      <c r="F24" s="227">
        <v>43898.0</v>
      </c>
      <c r="G24" s="226">
        <v>674.0</v>
      </c>
      <c r="H24" s="226">
        <f t="shared" si="6"/>
        <v>149</v>
      </c>
      <c r="I24" s="226">
        <v>17.0</v>
      </c>
      <c r="J24" s="226">
        <f t="shared" si="7"/>
        <v>7</v>
      </c>
      <c r="K24" s="226">
        <f>sum(L2:L24)</f>
        <v>30</v>
      </c>
      <c r="L24" s="17">
        <v>2.0</v>
      </c>
      <c r="M24" s="105">
        <f t="shared" si="2"/>
        <v>2.522255193</v>
      </c>
      <c r="N24" s="101">
        <f t="shared" si="3"/>
        <v>0.04697986577</v>
      </c>
      <c r="O24" s="101">
        <f t="shared" si="4"/>
        <v>0.02522255193</v>
      </c>
      <c r="P24" s="101">
        <f t="shared" ref="P24:Q24" si="28">G24/K24</f>
        <v>22.46666667</v>
      </c>
      <c r="Q24" s="101">
        <f t="shared" si="28"/>
        <v>74.5</v>
      </c>
    </row>
    <row r="25">
      <c r="F25" s="227">
        <v>43899.0</v>
      </c>
      <c r="G25" s="226">
        <v>1231.0</v>
      </c>
      <c r="H25" s="226">
        <f t="shared" si="6"/>
        <v>557</v>
      </c>
      <c r="I25" s="226">
        <v>30.0</v>
      </c>
      <c r="J25" s="226">
        <f t="shared" si="7"/>
        <v>13</v>
      </c>
      <c r="K25" s="226">
        <f>sum(L2:L25)</f>
        <v>30</v>
      </c>
      <c r="L25" s="17">
        <v>0.0</v>
      </c>
      <c r="M25" s="105">
        <f t="shared" si="2"/>
        <v>2.437043054</v>
      </c>
      <c r="N25" s="101">
        <f t="shared" si="3"/>
        <v>0.02333931777</v>
      </c>
      <c r="O25" s="101">
        <f t="shared" si="4"/>
        <v>0.02437043054</v>
      </c>
      <c r="P25" s="101">
        <f t="shared" ref="P25:Q25" si="29">G25/K25</f>
        <v>41.03333333</v>
      </c>
      <c r="Q25" s="101" t="str">
        <f t="shared" si="29"/>
        <v>#DIV/0!</v>
      </c>
    </row>
    <row r="26">
      <c r="F26" s="227">
        <v>43900.0</v>
      </c>
      <c r="G26" s="226">
        <v>1695.0</v>
      </c>
      <c r="H26" s="226">
        <f t="shared" si="6"/>
        <v>464</v>
      </c>
      <c r="I26" s="226">
        <v>36.0</v>
      </c>
      <c r="J26" s="226">
        <f t="shared" si="7"/>
        <v>6</v>
      </c>
      <c r="K26" s="226">
        <f>sum(L2:L26)</f>
        <v>133</v>
      </c>
      <c r="L26" s="17">
        <v>103.0</v>
      </c>
      <c r="M26" s="105">
        <f t="shared" si="2"/>
        <v>2.123893805</v>
      </c>
      <c r="N26" s="101">
        <f t="shared" si="3"/>
        <v>0.01293103448</v>
      </c>
      <c r="O26" s="101">
        <f t="shared" si="4"/>
        <v>0.02123893805</v>
      </c>
      <c r="P26" s="101">
        <f t="shared" ref="P26:Q26" si="30">G26/K26</f>
        <v>12.7443609</v>
      </c>
      <c r="Q26" s="101">
        <f t="shared" si="30"/>
        <v>4.504854369</v>
      </c>
    </row>
    <row r="27">
      <c r="F27" s="227">
        <v>43901.0</v>
      </c>
      <c r="G27" s="226">
        <v>2277.0</v>
      </c>
      <c r="H27" s="226">
        <f t="shared" si="6"/>
        <v>582</v>
      </c>
      <c r="I27" s="226">
        <v>55.0</v>
      </c>
      <c r="J27" s="226">
        <f t="shared" si="7"/>
        <v>19</v>
      </c>
      <c r="K27" s="226">
        <f>sum(L2:L27)</f>
        <v>181</v>
      </c>
      <c r="L27" s="17">
        <v>48.0</v>
      </c>
      <c r="M27" s="105">
        <f t="shared" si="2"/>
        <v>2.415458937</v>
      </c>
      <c r="N27" s="101">
        <f t="shared" si="3"/>
        <v>0.03264604811</v>
      </c>
      <c r="O27" s="101">
        <f t="shared" si="4"/>
        <v>0.02415458937</v>
      </c>
      <c r="P27" s="101">
        <f t="shared" ref="P27:Q27" si="31">G27/K27</f>
        <v>12.5801105</v>
      </c>
      <c r="Q27" s="101">
        <f t="shared" si="31"/>
        <v>12.125</v>
      </c>
    </row>
    <row r="28">
      <c r="F28" s="227">
        <v>43902.0</v>
      </c>
      <c r="G28" s="226">
        <v>3146.0</v>
      </c>
      <c r="H28" s="226">
        <f t="shared" si="6"/>
        <v>869</v>
      </c>
      <c r="I28" s="226">
        <v>86.0</v>
      </c>
      <c r="J28" s="226">
        <f t="shared" si="7"/>
        <v>31</v>
      </c>
      <c r="K28" s="226">
        <f>sum(L2:L28)</f>
        <v>187</v>
      </c>
      <c r="L28" s="17">
        <v>6.0</v>
      </c>
      <c r="M28" s="105">
        <f t="shared" si="2"/>
        <v>2.733630006</v>
      </c>
      <c r="N28" s="101">
        <f t="shared" si="3"/>
        <v>0.03567318757</v>
      </c>
      <c r="O28" s="101">
        <f t="shared" si="4"/>
        <v>0.02733630006</v>
      </c>
      <c r="P28" s="101">
        <f t="shared" ref="P28:Q28" si="32">G28/K28</f>
        <v>16.82352941</v>
      </c>
      <c r="Q28" s="101">
        <f t="shared" si="32"/>
        <v>144.8333333</v>
      </c>
    </row>
    <row r="29">
      <c r="F29" s="227">
        <v>43903.0</v>
      </c>
      <c r="G29" s="226">
        <v>5232.0</v>
      </c>
      <c r="H29" s="226">
        <f t="shared" si="6"/>
        <v>2086</v>
      </c>
      <c r="I29" s="226">
        <v>133.0</v>
      </c>
      <c r="J29" s="226">
        <f t="shared" si="7"/>
        <v>47</v>
      </c>
      <c r="K29" s="226">
        <f>sum(L2:L29)</f>
        <v>191</v>
      </c>
      <c r="L29" s="17">
        <v>4.0</v>
      </c>
      <c r="M29" s="105">
        <f t="shared" si="2"/>
        <v>2.54204893</v>
      </c>
      <c r="N29" s="101">
        <f t="shared" si="3"/>
        <v>0.02253116012</v>
      </c>
      <c r="O29" s="101">
        <f t="shared" si="4"/>
        <v>0.0254204893</v>
      </c>
      <c r="P29" s="101">
        <f t="shared" ref="P29:Q29" si="33">G29/K29</f>
        <v>27.39267016</v>
      </c>
      <c r="Q29" s="101">
        <f t="shared" si="33"/>
        <v>521.5</v>
      </c>
    </row>
    <row r="30">
      <c r="F30" s="227">
        <v>43904.0</v>
      </c>
      <c r="G30" s="226">
        <v>6391.0</v>
      </c>
      <c r="H30" s="226">
        <f t="shared" si="6"/>
        <v>1159</v>
      </c>
      <c r="I30" s="226">
        <v>196.0</v>
      </c>
      <c r="J30" s="226">
        <f t="shared" si="7"/>
        <v>63</v>
      </c>
      <c r="K30" s="226">
        <f>sum(L2:L30)</f>
        <v>515</v>
      </c>
      <c r="L30" s="17">
        <v>324.0</v>
      </c>
      <c r="M30" s="105">
        <f t="shared" si="2"/>
        <v>3.066812705</v>
      </c>
      <c r="N30" s="101">
        <f t="shared" si="3"/>
        <v>0.05435720449</v>
      </c>
      <c r="O30" s="101">
        <f t="shared" si="4"/>
        <v>0.03066812705</v>
      </c>
      <c r="P30" s="101">
        <f t="shared" ref="P30:Q30" si="34">G30/K30</f>
        <v>12.40970874</v>
      </c>
      <c r="Q30" s="101">
        <f t="shared" si="34"/>
        <v>3.577160494</v>
      </c>
    </row>
    <row r="31">
      <c r="F31" s="227">
        <v>43905.0</v>
      </c>
      <c r="G31" s="226">
        <v>7988.0</v>
      </c>
      <c r="H31" s="226">
        <f t="shared" si="6"/>
        <v>1597</v>
      </c>
      <c r="I31" s="226">
        <v>294.0</v>
      </c>
      <c r="J31" s="226">
        <f t="shared" si="7"/>
        <v>98</v>
      </c>
      <c r="K31" s="226">
        <f>sum(L2:L31)</f>
        <v>515</v>
      </c>
      <c r="L31" s="17">
        <v>0.0</v>
      </c>
      <c r="M31" s="105">
        <f t="shared" si="2"/>
        <v>3.680520781</v>
      </c>
      <c r="N31" s="101">
        <f t="shared" si="3"/>
        <v>0.06136505949</v>
      </c>
      <c r="O31" s="101">
        <f t="shared" si="4"/>
        <v>0.03680520781</v>
      </c>
      <c r="P31" s="101">
        <f t="shared" ref="P31:Q31" si="35">G31/K31</f>
        <v>15.51067961</v>
      </c>
      <c r="Q31" s="101" t="str">
        <f t="shared" si="35"/>
        <v>#DIV/0!</v>
      </c>
    </row>
    <row r="32">
      <c r="F32" s="227">
        <v>43906.0</v>
      </c>
      <c r="G32" s="226">
        <v>9942.0</v>
      </c>
      <c r="H32" s="226">
        <f t="shared" si="6"/>
        <v>1954</v>
      </c>
      <c r="I32" s="226">
        <v>342.0</v>
      </c>
      <c r="J32" s="226">
        <f t="shared" si="7"/>
        <v>48</v>
      </c>
      <c r="K32" s="226">
        <f>sum(L2:L32)</f>
        <v>528</v>
      </c>
      <c r="L32" s="17">
        <v>13.0</v>
      </c>
      <c r="M32" s="105">
        <f t="shared" si="2"/>
        <v>3.43995172</v>
      </c>
      <c r="N32" s="101">
        <f t="shared" si="3"/>
        <v>0.02456499488</v>
      </c>
      <c r="O32" s="101">
        <f t="shared" si="4"/>
        <v>0.0343995172</v>
      </c>
      <c r="P32" s="101">
        <f t="shared" ref="P32:Q32" si="36">G32/K32</f>
        <v>18.82954545</v>
      </c>
      <c r="Q32" s="101">
        <f t="shared" si="36"/>
        <v>150.3076923</v>
      </c>
    </row>
    <row r="33">
      <c r="F33" s="227">
        <v>43907.0</v>
      </c>
      <c r="G33" s="226">
        <v>11826.0</v>
      </c>
      <c r="H33" s="226">
        <f t="shared" si="6"/>
        <v>1884</v>
      </c>
      <c r="I33" s="226">
        <v>533.0</v>
      </c>
      <c r="J33" s="226">
        <f t="shared" si="7"/>
        <v>191</v>
      </c>
      <c r="K33" s="226">
        <f>sum(L2:L33)</f>
        <v>1026</v>
      </c>
      <c r="L33" s="17">
        <v>498.0</v>
      </c>
      <c r="M33" s="105">
        <f t="shared" si="2"/>
        <v>4.507018434</v>
      </c>
      <c r="N33" s="101">
        <f t="shared" si="3"/>
        <v>0.1013800425</v>
      </c>
      <c r="O33" s="101">
        <f t="shared" si="4"/>
        <v>0.04507018434</v>
      </c>
      <c r="P33" s="101">
        <f t="shared" ref="P33:Q33" si="37">G33/K33</f>
        <v>11.52631579</v>
      </c>
      <c r="Q33" s="101">
        <f t="shared" si="37"/>
        <v>3.78313253</v>
      </c>
    </row>
    <row r="34">
      <c r="F34" s="227">
        <v>43908.0</v>
      </c>
      <c r="G34" s="226">
        <v>14769.0</v>
      </c>
      <c r="H34" s="226">
        <f t="shared" si="6"/>
        <v>2943</v>
      </c>
      <c r="I34" s="226">
        <v>638.0</v>
      </c>
      <c r="J34" s="226">
        <f t="shared" si="7"/>
        <v>105</v>
      </c>
      <c r="K34" s="226">
        <f>sum(L2:L34)</f>
        <v>1079</v>
      </c>
      <c r="L34" s="17">
        <v>53.0</v>
      </c>
      <c r="M34" s="105">
        <f t="shared" si="2"/>
        <v>4.319859164</v>
      </c>
      <c r="N34" s="101">
        <f t="shared" si="3"/>
        <v>0.03567787971</v>
      </c>
      <c r="O34" s="101">
        <f t="shared" si="4"/>
        <v>0.04319859164</v>
      </c>
      <c r="P34" s="101">
        <f t="shared" ref="P34:Q34" si="38">G34/K34</f>
        <v>13.68767377</v>
      </c>
      <c r="Q34" s="101">
        <f t="shared" si="38"/>
        <v>55.52830189</v>
      </c>
    </row>
    <row r="35">
      <c r="F35" s="227">
        <v>43909.0</v>
      </c>
      <c r="G35" s="226">
        <v>18077.0</v>
      </c>
      <c r="H35" s="226">
        <f t="shared" si="6"/>
        <v>3308</v>
      </c>
      <c r="I35" s="226">
        <v>831.0</v>
      </c>
      <c r="J35" s="226">
        <f t="shared" si="7"/>
        <v>193</v>
      </c>
      <c r="K35" s="226">
        <f>sum(L2:L35)</f>
        <v>1105</v>
      </c>
      <c r="L35" s="17">
        <v>26.0</v>
      </c>
      <c r="M35" s="105">
        <f t="shared" si="2"/>
        <v>4.597001715</v>
      </c>
      <c r="N35" s="101">
        <f t="shared" si="3"/>
        <v>0.05834340992</v>
      </c>
      <c r="O35" s="101">
        <f t="shared" si="4"/>
        <v>0.04597001715</v>
      </c>
      <c r="P35" s="101">
        <f t="shared" ref="P35:Q35" si="39">G35/K35</f>
        <v>16.35927602</v>
      </c>
      <c r="Q35" s="101">
        <f t="shared" si="39"/>
        <v>127.2307692</v>
      </c>
    </row>
    <row r="36">
      <c r="F36" s="227">
        <v>43910.0</v>
      </c>
      <c r="G36" s="226">
        <v>21571.0</v>
      </c>
      <c r="H36" s="226">
        <f t="shared" si="6"/>
        <v>3494</v>
      </c>
      <c r="I36" s="226">
        <v>1093.0</v>
      </c>
      <c r="J36" s="226">
        <f t="shared" si="7"/>
        <v>262</v>
      </c>
      <c r="K36" s="226">
        <f>sum(L2:L36)</f>
        <v>1586</v>
      </c>
      <c r="L36" s="17">
        <v>481.0</v>
      </c>
      <c r="M36" s="105">
        <f t="shared" si="2"/>
        <v>5.066988086</v>
      </c>
      <c r="N36" s="101">
        <f t="shared" si="3"/>
        <v>0.07498568975</v>
      </c>
      <c r="O36" s="101">
        <f t="shared" si="4"/>
        <v>0.05066988086</v>
      </c>
      <c r="P36" s="101">
        <f t="shared" ref="P36:Q36" si="40">G36/K36</f>
        <v>13.60088272</v>
      </c>
      <c r="Q36" s="101">
        <f t="shared" si="40"/>
        <v>7.264033264</v>
      </c>
    </row>
    <row r="37">
      <c r="F37" s="227">
        <v>43911.0</v>
      </c>
      <c r="G37" s="226">
        <v>25496.0</v>
      </c>
      <c r="H37" s="226">
        <f t="shared" si="6"/>
        <v>3925</v>
      </c>
      <c r="I37" s="226">
        <v>1381.0</v>
      </c>
      <c r="J37" s="226">
        <f t="shared" si="7"/>
        <v>288</v>
      </c>
      <c r="K37" s="226">
        <f>sum(L2:L37)</f>
        <v>2123</v>
      </c>
      <c r="L37" s="17">
        <v>537.0</v>
      </c>
      <c r="M37" s="105">
        <f t="shared" si="2"/>
        <v>5.416535927</v>
      </c>
      <c r="N37" s="101">
        <f t="shared" si="3"/>
        <v>0.07337579618</v>
      </c>
      <c r="O37" s="101">
        <f t="shared" si="4"/>
        <v>0.05416535927</v>
      </c>
      <c r="P37" s="101">
        <f t="shared" ref="P37:Q37" si="41">G37/K37</f>
        <v>12.00942063</v>
      </c>
      <c r="Q37" s="101">
        <f t="shared" si="41"/>
        <v>7.309124767</v>
      </c>
    </row>
    <row r="38">
      <c r="F38" s="227">
        <v>43912.0</v>
      </c>
      <c r="G38" s="17">
        <v>28768.0</v>
      </c>
      <c r="H38" s="226">
        <f t="shared" si="6"/>
        <v>3272</v>
      </c>
      <c r="I38" s="17">
        <v>1772.0</v>
      </c>
      <c r="J38" s="226">
        <f t="shared" si="7"/>
        <v>391</v>
      </c>
      <c r="K38" s="226">
        <f>sum(L2:L38)</f>
        <v>2573</v>
      </c>
      <c r="L38" s="17">
        <v>450.0</v>
      </c>
      <c r="M38" s="105">
        <f t="shared" si="2"/>
        <v>6.159621802</v>
      </c>
      <c r="N38" s="101">
        <f t="shared" si="3"/>
        <v>0.1194987775</v>
      </c>
      <c r="O38" s="101">
        <f t="shared" si="4"/>
        <v>0.06159621802</v>
      </c>
      <c r="P38" s="101">
        <f t="shared" ref="P38:Q38" si="42">G38/K38</f>
        <v>11.18072289</v>
      </c>
      <c r="Q38" s="101">
        <f t="shared" si="42"/>
        <v>7.271111111</v>
      </c>
    </row>
    <row r="39">
      <c r="F39" s="227">
        <v>43913.0</v>
      </c>
      <c r="G39" s="17">
        <v>35136.0</v>
      </c>
      <c r="H39" s="226">
        <f t="shared" si="6"/>
        <v>6368</v>
      </c>
      <c r="I39" s="17">
        <v>2311.0</v>
      </c>
      <c r="J39" s="226">
        <f t="shared" si="7"/>
        <v>539</v>
      </c>
      <c r="K39" s="226">
        <f>sum(L2:L39)</f>
        <v>3353</v>
      </c>
      <c r="L39" s="17">
        <v>780.0</v>
      </c>
      <c r="M39" s="105">
        <f t="shared" si="2"/>
        <v>6.577299636</v>
      </c>
      <c r="N39" s="101">
        <f t="shared" si="3"/>
        <v>0.0846419598</v>
      </c>
      <c r="O39" s="101">
        <f t="shared" si="4"/>
        <v>0.06577299636</v>
      </c>
      <c r="P39" s="101">
        <f t="shared" ref="P39:Q39" si="43">G39/K39</f>
        <v>10.47897405</v>
      </c>
      <c r="Q39" s="101">
        <f t="shared" si="43"/>
        <v>8.164102564</v>
      </c>
    </row>
    <row r="40">
      <c r="F40" s="227">
        <v>43914.0</v>
      </c>
      <c r="G40" s="17">
        <v>42058.0</v>
      </c>
      <c r="H40" s="226">
        <f t="shared" si="6"/>
        <v>6922</v>
      </c>
      <c r="I40" s="17">
        <v>2991.0</v>
      </c>
      <c r="J40" s="226">
        <f t="shared" si="7"/>
        <v>680</v>
      </c>
      <c r="K40" s="226">
        <f>sum(L2:L40)</f>
        <v>3792</v>
      </c>
      <c r="L40" s="17">
        <v>439.0</v>
      </c>
      <c r="M40" s="105">
        <f t="shared" si="2"/>
        <v>7.11160778</v>
      </c>
      <c r="N40" s="101">
        <f t="shared" si="3"/>
        <v>0.09823750361</v>
      </c>
      <c r="O40" s="101">
        <f t="shared" si="4"/>
        <v>0.0711160778</v>
      </c>
      <c r="P40" s="101">
        <f t="shared" ref="P40:Q40" si="44">G40/K40</f>
        <v>11.09124473</v>
      </c>
      <c r="Q40" s="101">
        <f t="shared" si="44"/>
        <v>15.76765376</v>
      </c>
    </row>
    <row r="41">
      <c r="F41" s="227">
        <v>43915.0</v>
      </c>
      <c r="G41" s="17">
        <v>49515.0</v>
      </c>
      <c r="H41" s="226">
        <f t="shared" si="6"/>
        <v>7457</v>
      </c>
      <c r="I41" s="17">
        <v>3647.0</v>
      </c>
      <c r="J41" s="226">
        <f t="shared" si="7"/>
        <v>656</v>
      </c>
      <c r="K41" s="226">
        <f>sum(L2:L41)</f>
        <v>5367</v>
      </c>
      <c r="L41" s="17">
        <v>1575.0</v>
      </c>
      <c r="M41" s="105">
        <f t="shared" si="2"/>
        <v>7.365444815</v>
      </c>
      <c r="N41" s="101">
        <f t="shared" si="3"/>
        <v>0.08797103393</v>
      </c>
      <c r="O41" s="101">
        <f t="shared" si="4"/>
        <v>0.07365444815</v>
      </c>
      <c r="P41" s="101">
        <f t="shared" ref="P41:Q41" si="45">G41/K41</f>
        <v>9.225824483</v>
      </c>
      <c r="Q41" s="101">
        <f t="shared" si="45"/>
        <v>4.734603175</v>
      </c>
    </row>
    <row r="42">
      <c r="F42" s="227">
        <v>43916.0</v>
      </c>
      <c r="G42" s="17">
        <v>57786.0</v>
      </c>
      <c r="H42" s="226">
        <f t="shared" si="6"/>
        <v>8271</v>
      </c>
      <c r="I42" s="17">
        <v>4365.0</v>
      </c>
      <c r="J42" s="226">
        <f t="shared" si="7"/>
        <v>718</v>
      </c>
      <c r="K42" s="226">
        <f>sum(L2:L42)</f>
        <v>7015</v>
      </c>
      <c r="L42" s="17">
        <v>1648.0</v>
      </c>
      <c r="M42" s="105">
        <f t="shared" si="2"/>
        <v>7.553732738</v>
      </c>
      <c r="N42" s="101">
        <f t="shared" si="3"/>
        <v>0.08680933382</v>
      </c>
      <c r="O42" s="101">
        <f t="shared" si="4"/>
        <v>0.07553732738</v>
      </c>
      <c r="P42" s="101">
        <f t="shared" ref="P42:Q42" si="46">G42/K42</f>
        <v>8.237491091</v>
      </c>
      <c r="Q42" s="101">
        <f t="shared" si="46"/>
        <v>5.01881068</v>
      </c>
    </row>
    <row r="43">
      <c r="F43" s="227">
        <v>43917.0</v>
      </c>
      <c r="G43" s="17">
        <v>65719.0</v>
      </c>
      <c r="H43" s="226">
        <f t="shared" si="6"/>
        <v>7933</v>
      </c>
      <c r="I43" s="17">
        <v>5138.0</v>
      </c>
      <c r="J43" s="226">
        <f t="shared" si="7"/>
        <v>773</v>
      </c>
      <c r="K43" s="226">
        <f>sum(L2:L43)</f>
        <v>9357</v>
      </c>
      <c r="L43" s="17">
        <v>2342.0</v>
      </c>
      <c r="M43" s="105">
        <f t="shared" si="2"/>
        <v>7.818134786</v>
      </c>
      <c r="N43" s="101">
        <f t="shared" si="3"/>
        <v>0.09744106895</v>
      </c>
      <c r="O43" s="101">
        <f t="shared" si="4"/>
        <v>0.07818134786</v>
      </c>
      <c r="P43" s="101">
        <f t="shared" ref="P43:Q43" si="47">G43/K43</f>
        <v>7.023511809</v>
      </c>
      <c r="Q43" s="101">
        <f t="shared" si="47"/>
        <v>3.387275833</v>
      </c>
    </row>
    <row r="44">
      <c r="F44" s="227">
        <v>43918.0</v>
      </c>
      <c r="G44" s="17">
        <v>73235.0</v>
      </c>
      <c r="H44" s="226">
        <f t="shared" si="6"/>
        <v>7516</v>
      </c>
      <c r="I44" s="17">
        <v>5982.0</v>
      </c>
      <c r="J44" s="226">
        <f t="shared" si="7"/>
        <v>844</v>
      </c>
      <c r="K44" s="226">
        <f>sum(L2:L44)</f>
        <v>12285</v>
      </c>
      <c r="L44" s="17">
        <v>2928.0</v>
      </c>
      <c r="M44" s="105">
        <f t="shared" si="2"/>
        <v>8.168225575</v>
      </c>
      <c r="N44" s="101">
        <f t="shared" si="3"/>
        <v>0.1122937733</v>
      </c>
      <c r="O44" s="101">
        <f t="shared" si="4"/>
        <v>0.08168225575</v>
      </c>
      <c r="P44" s="101">
        <f t="shared" ref="P44:Q44" si="48">G44/K44</f>
        <v>5.961334961</v>
      </c>
      <c r="Q44" s="101">
        <f t="shared" si="48"/>
        <v>2.566939891</v>
      </c>
    </row>
    <row r="45">
      <c r="F45" s="227">
        <v>43919.0</v>
      </c>
      <c r="G45" s="17">
        <v>80110.0</v>
      </c>
      <c r="H45" s="226">
        <f t="shared" si="6"/>
        <v>6875</v>
      </c>
      <c r="I45" s="17">
        <v>6803.0</v>
      </c>
      <c r="J45" s="226">
        <f t="shared" si="7"/>
        <v>821</v>
      </c>
      <c r="K45" s="226">
        <f>sum(L2:L45)</f>
        <v>14709</v>
      </c>
      <c r="L45" s="17">
        <v>2424.0</v>
      </c>
      <c r="M45" s="105">
        <f t="shared" si="2"/>
        <v>8.492073399</v>
      </c>
      <c r="N45" s="101">
        <f t="shared" si="3"/>
        <v>0.1194181818</v>
      </c>
      <c r="O45" s="101">
        <f t="shared" si="4"/>
        <v>0.08492073399</v>
      </c>
      <c r="P45" s="101">
        <f t="shared" ref="P45:Q45" si="49">G45/K45</f>
        <v>5.446325379</v>
      </c>
      <c r="Q45" s="101">
        <f t="shared" si="49"/>
        <v>2.836221122</v>
      </c>
    </row>
    <row r="46">
      <c r="F46" s="227">
        <v>43920.0</v>
      </c>
      <c r="G46" s="17">
        <v>87956.0</v>
      </c>
      <c r="H46" s="226">
        <f t="shared" si="6"/>
        <v>7846</v>
      </c>
      <c r="I46" s="17">
        <v>7716.0</v>
      </c>
      <c r="J46" s="226">
        <f t="shared" si="7"/>
        <v>913</v>
      </c>
      <c r="K46" s="226">
        <f>sum(L2:L46)</f>
        <v>16780</v>
      </c>
      <c r="L46" s="17">
        <v>2071.0</v>
      </c>
      <c r="M46" s="105">
        <f t="shared" si="2"/>
        <v>8.772568102</v>
      </c>
      <c r="N46" s="101">
        <f t="shared" si="3"/>
        <v>0.1163650268</v>
      </c>
      <c r="O46" s="101">
        <f t="shared" si="4"/>
        <v>0.08772568102</v>
      </c>
      <c r="P46" s="101">
        <f t="shared" ref="P46:Q46" si="50">G46/K46</f>
        <v>5.241716329</v>
      </c>
      <c r="Q46" s="101">
        <f t="shared" si="50"/>
        <v>3.788507967</v>
      </c>
    </row>
    <row r="47">
      <c r="F47" s="227">
        <v>43921.0</v>
      </c>
      <c r="G47" s="101">
        <f t="shared" ref="G47:G53" si="51">G46+H47</f>
        <v>94354</v>
      </c>
      <c r="H47" s="234">
        <v>6398.0</v>
      </c>
      <c r="I47" s="101">
        <f t="shared" ref="I47:I53" si="52">I46+J47</f>
        <v>8528</v>
      </c>
      <c r="J47" s="234">
        <v>812.0</v>
      </c>
      <c r="M47" s="105">
        <f t="shared" si="2"/>
        <v>9.038302563</v>
      </c>
    </row>
    <row r="48">
      <c r="F48" s="227">
        <v>43922.0</v>
      </c>
      <c r="G48" s="101">
        <f t="shared" si="51"/>
        <v>103576</v>
      </c>
      <c r="H48" s="234">
        <v>9222.0</v>
      </c>
      <c r="I48" s="101">
        <f t="shared" si="52"/>
        <v>9377</v>
      </c>
      <c r="J48" s="234">
        <v>849.0</v>
      </c>
      <c r="M48" s="105">
        <f t="shared" si="2"/>
        <v>9.05325558</v>
      </c>
    </row>
    <row r="49">
      <c r="F49" s="227">
        <v>43923.0</v>
      </c>
      <c r="G49" s="101">
        <f t="shared" si="51"/>
        <v>111295</v>
      </c>
      <c r="H49" s="234">
        <v>7719.0</v>
      </c>
      <c r="I49" s="101">
        <f t="shared" si="52"/>
        <v>10241</v>
      </c>
      <c r="J49" s="234">
        <v>864.0</v>
      </c>
      <c r="M49" s="105">
        <f t="shared" si="2"/>
        <v>9.201671234</v>
      </c>
    </row>
    <row r="50">
      <c r="F50" s="227">
        <v>43924.0</v>
      </c>
      <c r="G50" s="101">
        <f t="shared" si="51"/>
        <v>119397</v>
      </c>
      <c r="H50" s="234">
        <v>8102.0</v>
      </c>
      <c r="I50" s="101">
        <f t="shared" si="52"/>
        <v>11191</v>
      </c>
      <c r="J50" s="234">
        <v>950.0</v>
      </c>
      <c r="M50" s="105">
        <f t="shared" si="2"/>
        <v>9.372932318</v>
      </c>
    </row>
    <row r="51">
      <c r="F51" s="227">
        <v>43925.0</v>
      </c>
      <c r="G51" s="101">
        <f t="shared" si="51"/>
        <v>126869</v>
      </c>
      <c r="H51" s="234">
        <v>7472.0</v>
      </c>
      <c r="I51" s="101">
        <f t="shared" si="52"/>
        <v>12123</v>
      </c>
      <c r="J51" s="234">
        <v>932.0</v>
      </c>
      <c r="M51" s="105">
        <f t="shared" si="2"/>
        <v>9.555525779</v>
      </c>
    </row>
    <row r="52">
      <c r="F52" s="227">
        <v>43926.0</v>
      </c>
      <c r="G52" s="101">
        <f t="shared" si="51"/>
        <v>133895</v>
      </c>
      <c r="H52" s="234">
        <v>7026.0</v>
      </c>
      <c r="I52" s="101">
        <f t="shared" si="52"/>
        <v>12932</v>
      </c>
      <c r="J52" s="17">
        <v>809.0</v>
      </c>
      <c r="M52" s="105">
        <f t="shared" si="2"/>
        <v>9.658314351</v>
      </c>
    </row>
    <row r="53">
      <c r="F53" s="227">
        <v>43927.0</v>
      </c>
      <c r="G53" s="101">
        <f t="shared" si="51"/>
        <v>139918</v>
      </c>
      <c r="H53" s="17">
        <v>6023.0</v>
      </c>
      <c r="I53" s="101">
        <f t="shared" si="52"/>
        <v>13606</v>
      </c>
      <c r="J53" s="17">
        <v>674.0</v>
      </c>
      <c r="M53" s="105">
        <f t="shared" si="2"/>
        <v>9.724267071</v>
      </c>
    </row>
    <row r="54">
      <c r="F54" s="227"/>
    </row>
    <row r="55">
      <c r="F55" s="227"/>
    </row>
    <row r="56">
      <c r="F56" s="227"/>
    </row>
    <row r="57">
      <c r="F57" s="227"/>
    </row>
    <row r="58">
      <c r="F58" s="227"/>
    </row>
  </sheetData>
  <mergeCells count="2">
    <mergeCell ref="A2:B2"/>
    <mergeCell ref="A3:B3"/>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8" max="8" width="17.71"/>
    <col customWidth="1" min="10" max="10" width="18.43"/>
  </cols>
  <sheetData>
    <row r="1">
      <c r="A1" s="225" t="s">
        <v>547</v>
      </c>
      <c r="C1" s="226"/>
      <c r="E1" s="17"/>
      <c r="F1" s="17" t="s">
        <v>534</v>
      </c>
      <c r="G1" s="17" t="s">
        <v>14</v>
      </c>
      <c r="H1" s="17" t="s">
        <v>535</v>
      </c>
      <c r="I1" s="17" t="s">
        <v>18</v>
      </c>
      <c r="J1" s="17" t="s">
        <v>536</v>
      </c>
      <c r="K1" s="17" t="s">
        <v>537</v>
      </c>
      <c r="L1" s="17" t="s">
        <v>538</v>
      </c>
      <c r="M1" s="17" t="s">
        <v>539</v>
      </c>
      <c r="N1" s="17" t="s">
        <v>540</v>
      </c>
      <c r="O1" s="17" t="s">
        <v>541</v>
      </c>
      <c r="P1" s="17" t="s">
        <v>542</v>
      </c>
      <c r="Q1" s="17" t="s">
        <v>543</v>
      </c>
    </row>
    <row r="2">
      <c r="A2" s="225" t="s">
        <v>551</v>
      </c>
      <c r="C2" s="226"/>
      <c r="E2" s="17"/>
      <c r="F2" s="227">
        <v>43876.0</v>
      </c>
      <c r="G2" s="226">
        <v>15.0</v>
      </c>
      <c r="H2" s="226">
        <v>15.0</v>
      </c>
      <c r="I2" s="226">
        <v>0.0</v>
      </c>
      <c r="J2" s="226">
        <v>0.0</v>
      </c>
      <c r="K2" s="226">
        <v>0.0</v>
      </c>
      <c r="L2" s="226"/>
      <c r="M2" s="105">
        <f t="shared" ref="M2:M53" si="2">100*(I2/G2)</f>
        <v>0</v>
      </c>
      <c r="N2" s="101">
        <f t="shared" ref="N2:N46" si="3">J2/H2</f>
        <v>0</v>
      </c>
      <c r="O2" s="101">
        <f t="shared" ref="O2:O46" si="4">I2/G2</f>
        <v>0</v>
      </c>
      <c r="P2" s="101" t="str">
        <f t="shared" ref="P2:Q2" si="1">G2/K2</f>
        <v>#DIV/0!</v>
      </c>
      <c r="Q2" s="101" t="str">
        <f t="shared" si="1"/>
        <v>#DIV/0!</v>
      </c>
    </row>
    <row r="3">
      <c r="C3" s="226"/>
      <c r="F3" s="227">
        <v>43877.0</v>
      </c>
      <c r="G3" s="226">
        <v>15.0</v>
      </c>
      <c r="H3" s="226">
        <f t="shared" ref="H3:H46" si="6">G3-G2</f>
        <v>0</v>
      </c>
      <c r="I3" s="226">
        <v>0.0</v>
      </c>
      <c r="J3" s="226">
        <f t="shared" ref="J3:J42" si="7">I3-I2</f>
        <v>0</v>
      </c>
      <c r="K3" s="226">
        <f>sum(L2:L3)</f>
        <v>0</v>
      </c>
      <c r="L3" s="226"/>
      <c r="M3" s="105">
        <f t="shared" si="2"/>
        <v>0</v>
      </c>
      <c r="N3" s="101" t="str">
        <f t="shared" si="3"/>
        <v>#DIV/0!</v>
      </c>
      <c r="O3" s="101">
        <f t="shared" si="4"/>
        <v>0</v>
      </c>
      <c r="P3" s="101" t="str">
        <f t="shared" ref="P3:Q3" si="5">G3/K3</f>
        <v>#DIV/0!</v>
      </c>
      <c r="Q3" s="101" t="str">
        <f t="shared" si="5"/>
        <v>#DIV/0!</v>
      </c>
    </row>
    <row r="4">
      <c r="C4" s="226"/>
      <c r="F4" s="227">
        <v>43878.0</v>
      </c>
      <c r="G4" s="226">
        <v>15.0</v>
      </c>
      <c r="H4" s="226">
        <f t="shared" si="6"/>
        <v>0</v>
      </c>
      <c r="I4" s="226">
        <v>0.0</v>
      </c>
      <c r="J4" s="226">
        <f t="shared" si="7"/>
        <v>0</v>
      </c>
      <c r="K4" s="226">
        <f>sum(L2:L4)</f>
        <v>0</v>
      </c>
      <c r="L4" s="226"/>
      <c r="M4" s="105">
        <f t="shared" si="2"/>
        <v>0</v>
      </c>
      <c r="N4" s="101" t="str">
        <f t="shared" si="3"/>
        <v>#DIV/0!</v>
      </c>
      <c r="O4" s="101">
        <f t="shared" si="4"/>
        <v>0</v>
      </c>
      <c r="P4" s="101" t="str">
        <f t="shared" ref="P4:Q4" si="8">G4/K4</f>
        <v>#DIV/0!</v>
      </c>
      <c r="Q4" s="101" t="str">
        <f t="shared" si="8"/>
        <v>#DIV/0!</v>
      </c>
    </row>
    <row r="5">
      <c r="C5" s="226"/>
      <c r="F5" s="227">
        <v>43879.0</v>
      </c>
      <c r="G5" s="226">
        <v>15.0</v>
      </c>
      <c r="H5" s="226">
        <f t="shared" si="6"/>
        <v>0</v>
      </c>
      <c r="I5" s="226">
        <v>0.0</v>
      </c>
      <c r="J5" s="226">
        <f t="shared" si="7"/>
        <v>0</v>
      </c>
      <c r="K5" s="226">
        <f>sum(L2:L5)</f>
        <v>0</v>
      </c>
      <c r="L5" s="226"/>
      <c r="M5" s="105">
        <f t="shared" si="2"/>
        <v>0</v>
      </c>
      <c r="N5" s="101" t="str">
        <f t="shared" si="3"/>
        <v>#DIV/0!</v>
      </c>
      <c r="O5" s="101">
        <f t="shared" si="4"/>
        <v>0</v>
      </c>
      <c r="P5" s="101" t="str">
        <f t="shared" ref="P5:Q5" si="9">G5/K5</f>
        <v>#DIV/0!</v>
      </c>
      <c r="Q5" s="101" t="str">
        <f t="shared" si="9"/>
        <v>#DIV/0!</v>
      </c>
    </row>
    <row r="6">
      <c r="C6" s="226"/>
      <c r="F6" s="227">
        <v>43880.0</v>
      </c>
      <c r="G6" s="226">
        <v>15.0</v>
      </c>
      <c r="H6" s="226">
        <f t="shared" si="6"/>
        <v>0</v>
      </c>
      <c r="I6" s="226">
        <v>0.0</v>
      </c>
      <c r="J6" s="226">
        <f t="shared" si="7"/>
        <v>0</v>
      </c>
      <c r="K6" s="226">
        <f>sum(L2:L6)</f>
        <v>0</v>
      </c>
      <c r="L6" s="226"/>
      <c r="M6" s="105">
        <f t="shared" si="2"/>
        <v>0</v>
      </c>
      <c r="N6" s="101" t="str">
        <f t="shared" si="3"/>
        <v>#DIV/0!</v>
      </c>
      <c r="O6" s="101">
        <f t="shared" si="4"/>
        <v>0</v>
      </c>
      <c r="P6" s="101" t="str">
        <f t="shared" ref="P6:Q6" si="10">G6/K6</f>
        <v>#DIV/0!</v>
      </c>
      <c r="Q6" s="101" t="str">
        <f t="shared" si="10"/>
        <v>#DIV/0!</v>
      </c>
    </row>
    <row r="7">
      <c r="C7" s="226"/>
      <c r="F7" s="227">
        <v>43881.0</v>
      </c>
      <c r="G7" s="226">
        <v>15.0</v>
      </c>
      <c r="H7" s="226">
        <f t="shared" si="6"/>
        <v>0</v>
      </c>
      <c r="I7" s="226">
        <v>0.0</v>
      </c>
      <c r="J7" s="226">
        <f t="shared" si="7"/>
        <v>0</v>
      </c>
      <c r="K7" s="226">
        <f>sum(L2:L7)</f>
        <v>0</v>
      </c>
      <c r="L7" s="226"/>
      <c r="M7" s="105">
        <f t="shared" si="2"/>
        <v>0</v>
      </c>
      <c r="N7" s="101" t="str">
        <f t="shared" si="3"/>
        <v>#DIV/0!</v>
      </c>
      <c r="O7" s="101">
        <f t="shared" si="4"/>
        <v>0</v>
      </c>
      <c r="P7" s="101" t="str">
        <f t="shared" ref="P7:Q7" si="11">G7/K7</f>
        <v>#DIV/0!</v>
      </c>
      <c r="Q7" s="101" t="str">
        <f t="shared" si="11"/>
        <v>#DIV/0!</v>
      </c>
    </row>
    <row r="8">
      <c r="C8" s="226"/>
      <c r="F8" s="227">
        <v>43882.0</v>
      </c>
      <c r="G8" s="226">
        <v>35.0</v>
      </c>
      <c r="H8" s="226">
        <f t="shared" si="6"/>
        <v>20</v>
      </c>
      <c r="I8" s="226">
        <v>0.0</v>
      </c>
      <c r="J8" s="226">
        <f t="shared" si="7"/>
        <v>0</v>
      </c>
      <c r="K8" s="226">
        <f>sum(L2:L8)</f>
        <v>0</v>
      </c>
      <c r="L8" s="226"/>
      <c r="M8" s="105">
        <f t="shared" si="2"/>
        <v>0</v>
      </c>
      <c r="N8" s="101">
        <f t="shared" si="3"/>
        <v>0</v>
      </c>
      <c r="O8" s="101">
        <f t="shared" si="4"/>
        <v>0</v>
      </c>
      <c r="P8" s="101" t="str">
        <f t="shared" ref="P8:Q8" si="12">G8/K8</f>
        <v>#DIV/0!</v>
      </c>
      <c r="Q8" s="101" t="str">
        <f t="shared" si="12"/>
        <v>#DIV/0!</v>
      </c>
    </row>
    <row r="9">
      <c r="C9" s="226"/>
      <c r="F9" s="227">
        <v>43883.0</v>
      </c>
      <c r="G9" s="226">
        <v>35.0</v>
      </c>
      <c r="H9" s="226">
        <f t="shared" si="6"/>
        <v>0</v>
      </c>
      <c r="I9" s="226">
        <v>0.0</v>
      </c>
      <c r="J9" s="226">
        <f t="shared" si="7"/>
        <v>0</v>
      </c>
      <c r="K9" s="226">
        <f>sum(L2:L9)</f>
        <v>0</v>
      </c>
      <c r="M9" s="105">
        <f t="shared" si="2"/>
        <v>0</v>
      </c>
      <c r="N9" s="101" t="str">
        <f t="shared" si="3"/>
        <v>#DIV/0!</v>
      </c>
      <c r="O9" s="101">
        <f t="shared" si="4"/>
        <v>0</v>
      </c>
      <c r="P9" s="101" t="str">
        <f t="shared" ref="P9:Q9" si="13">G9/K9</f>
        <v>#DIV/0!</v>
      </c>
      <c r="Q9" s="101" t="str">
        <f t="shared" si="13"/>
        <v>#DIV/0!</v>
      </c>
    </row>
    <row r="10">
      <c r="C10" s="226"/>
      <c r="F10" s="227">
        <v>43884.0</v>
      </c>
      <c r="G10" s="226">
        <v>35.0</v>
      </c>
      <c r="H10" s="226">
        <f t="shared" si="6"/>
        <v>0</v>
      </c>
      <c r="I10" s="226">
        <v>0.0</v>
      </c>
      <c r="J10" s="226">
        <f t="shared" si="7"/>
        <v>0</v>
      </c>
      <c r="K10" s="226">
        <f>sum(L2:L10)</f>
        <v>0</v>
      </c>
      <c r="M10" s="105">
        <f t="shared" si="2"/>
        <v>0</v>
      </c>
      <c r="N10" s="101" t="str">
        <f t="shared" si="3"/>
        <v>#DIV/0!</v>
      </c>
      <c r="O10" s="101">
        <f t="shared" si="4"/>
        <v>0</v>
      </c>
      <c r="P10" s="101" t="str">
        <f t="shared" ref="P10:Q10" si="14">G10/K10</f>
        <v>#DIV/0!</v>
      </c>
      <c r="Q10" s="101" t="str">
        <f t="shared" si="14"/>
        <v>#DIV/0!</v>
      </c>
    </row>
    <row r="11">
      <c r="C11" s="226"/>
      <c r="F11" s="227">
        <v>43885.0</v>
      </c>
      <c r="G11" s="226">
        <v>53.0</v>
      </c>
      <c r="H11" s="226">
        <f t="shared" si="6"/>
        <v>18</v>
      </c>
      <c r="I11" s="226">
        <v>0.0</v>
      </c>
      <c r="J11" s="226">
        <f t="shared" si="7"/>
        <v>0</v>
      </c>
      <c r="K11" s="226">
        <f>sum(L2:L11)</f>
        <v>0</v>
      </c>
      <c r="M11" s="105">
        <f t="shared" si="2"/>
        <v>0</v>
      </c>
      <c r="N11" s="101">
        <f t="shared" si="3"/>
        <v>0</v>
      </c>
      <c r="O11" s="101">
        <f t="shared" si="4"/>
        <v>0</v>
      </c>
      <c r="P11" s="101" t="str">
        <f t="shared" ref="P11:Q11" si="15">G11/K11</f>
        <v>#DIV/0!</v>
      </c>
      <c r="Q11" s="101" t="str">
        <f t="shared" si="15"/>
        <v>#DIV/0!</v>
      </c>
    </row>
    <row r="12">
      <c r="C12" s="226"/>
      <c r="F12" s="227">
        <v>43886.0</v>
      </c>
      <c r="G12" s="226">
        <v>57.0</v>
      </c>
      <c r="H12" s="226">
        <f t="shared" si="6"/>
        <v>4</v>
      </c>
      <c r="I12" s="226">
        <v>0.0</v>
      </c>
      <c r="J12" s="226">
        <f t="shared" si="7"/>
        <v>0</v>
      </c>
      <c r="K12" s="226">
        <f>sum(L2:L12)</f>
        <v>0</v>
      </c>
      <c r="M12" s="105">
        <f t="shared" si="2"/>
        <v>0</v>
      </c>
      <c r="N12" s="101">
        <f t="shared" si="3"/>
        <v>0</v>
      </c>
      <c r="O12" s="101">
        <f t="shared" si="4"/>
        <v>0</v>
      </c>
      <c r="P12" s="101" t="str">
        <f t="shared" ref="P12:Q12" si="16">G12/K12</f>
        <v>#DIV/0!</v>
      </c>
      <c r="Q12" s="101" t="str">
        <f t="shared" si="16"/>
        <v>#DIV/0!</v>
      </c>
    </row>
    <row r="13">
      <c r="C13" s="226"/>
      <c r="F13" s="227">
        <v>43887.0</v>
      </c>
      <c r="G13" s="226">
        <v>60.0</v>
      </c>
      <c r="H13" s="226">
        <f t="shared" si="6"/>
        <v>3</v>
      </c>
      <c r="I13" s="226">
        <v>0.0</v>
      </c>
      <c r="J13" s="226">
        <f t="shared" si="7"/>
        <v>0</v>
      </c>
      <c r="K13" s="226">
        <f>sum(L2:L13)</f>
        <v>0</v>
      </c>
      <c r="M13" s="105">
        <f t="shared" si="2"/>
        <v>0</v>
      </c>
      <c r="N13" s="101">
        <f t="shared" si="3"/>
        <v>0</v>
      </c>
      <c r="O13" s="101">
        <f t="shared" si="4"/>
        <v>0</v>
      </c>
      <c r="P13" s="101" t="str">
        <f t="shared" ref="P13:Q13" si="17">G13/K13</f>
        <v>#DIV/0!</v>
      </c>
      <c r="Q13" s="101" t="str">
        <f t="shared" si="17"/>
        <v>#DIV/0!</v>
      </c>
    </row>
    <row r="14">
      <c r="C14" s="226"/>
      <c r="F14" s="227">
        <v>43888.0</v>
      </c>
      <c r="G14" s="226">
        <v>60.0</v>
      </c>
      <c r="H14" s="226">
        <f t="shared" si="6"/>
        <v>0</v>
      </c>
      <c r="I14" s="226">
        <v>0.0</v>
      </c>
      <c r="J14" s="226">
        <f t="shared" si="7"/>
        <v>0</v>
      </c>
      <c r="K14" s="226">
        <f>sum(L2:L14)</f>
        <v>0</v>
      </c>
      <c r="M14" s="105">
        <f t="shared" si="2"/>
        <v>0</v>
      </c>
      <c r="N14" s="101" t="str">
        <f t="shared" si="3"/>
        <v>#DIV/0!</v>
      </c>
      <c r="O14" s="101">
        <f t="shared" si="4"/>
        <v>0</v>
      </c>
      <c r="P14" s="101" t="str">
        <f t="shared" ref="P14:Q14" si="18">G14/K14</f>
        <v>#DIV/0!</v>
      </c>
      <c r="Q14" s="101" t="str">
        <f t="shared" si="18"/>
        <v>#DIV/0!</v>
      </c>
    </row>
    <row r="15">
      <c r="C15" s="226"/>
      <c r="F15" s="227">
        <v>43889.0</v>
      </c>
      <c r="G15" s="226">
        <v>63.0</v>
      </c>
      <c r="H15" s="226">
        <f t="shared" si="6"/>
        <v>3</v>
      </c>
      <c r="I15" s="226">
        <v>0.0</v>
      </c>
      <c r="J15" s="226">
        <f t="shared" si="7"/>
        <v>0</v>
      </c>
      <c r="K15" s="226">
        <f>sum(L2:L15)</f>
        <v>0</v>
      </c>
      <c r="M15" s="105">
        <f t="shared" si="2"/>
        <v>0</v>
      </c>
      <c r="N15" s="101">
        <f t="shared" si="3"/>
        <v>0</v>
      </c>
      <c r="O15" s="101">
        <f t="shared" si="4"/>
        <v>0</v>
      </c>
      <c r="P15" s="101" t="str">
        <f t="shared" ref="P15:Q15" si="19">G15/K15</f>
        <v>#DIV/0!</v>
      </c>
      <c r="Q15" s="101" t="str">
        <f t="shared" si="19"/>
        <v>#DIV/0!</v>
      </c>
    </row>
    <row r="16">
      <c r="C16" s="226"/>
      <c r="F16" s="227">
        <v>43890.0</v>
      </c>
      <c r="G16" s="226">
        <v>68.0</v>
      </c>
      <c r="H16" s="226">
        <f t="shared" si="6"/>
        <v>5</v>
      </c>
      <c r="I16" s="226">
        <v>1.0</v>
      </c>
      <c r="J16" s="226">
        <f t="shared" si="7"/>
        <v>1</v>
      </c>
      <c r="K16" s="226">
        <f>sum(L2:L16)</f>
        <v>0</v>
      </c>
      <c r="M16" s="105">
        <f t="shared" si="2"/>
        <v>1.470588235</v>
      </c>
      <c r="N16" s="101">
        <f t="shared" si="3"/>
        <v>0.2</v>
      </c>
      <c r="O16" s="101">
        <f t="shared" si="4"/>
        <v>0.01470588235</v>
      </c>
      <c r="P16" s="101" t="str">
        <f t="shared" ref="P16:Q16" si="20">G16/K16</f>
        <v>#DIV/0!</v>
      </c>
      <c r="Q16" s="101" t="str">
        <f t="shared" si="20"/>
        <v>#DIV/0!</v>
      </c>
    </row>
    <row r="17">
      <c r="C17" s="226"/>
      <c r="F17" s="227">
        <v>43891.0</v>
      </c>
      <c r="G17" s="226">
        <v>75.0</v>
      </c>
      <c r="H17" s="226">
        <f t="shared" si="6"/>
        <v>7</v>
      </c>
      <c r="I17" s="226">
        <v>1.0</v>
      </c>
      <c r="J17" s="226">
        <f t="shared" si="7"/>
        <v>0</v>
      </c>
      <c r="K17" s="226">
        <f>sum(L2:L17)</f>
        <v>0</v>
      </c>
      <c r="M17" s="105">
        <f t="shared" si="2"/>
        <v>1.333333333</v>
      </c>
      <c r="N17" s="101">
        <f t="shared" si="3"/>
        <v>0</v>
      </c>
      <c r="O17" s="101">
        <f t="shared" si="4"/>
        <v>0.01333333333</v>
      </c>
      <c r="P17" s="101" t="str">
        <f t="shared" ref="P17:Q17" si="21">G17/K17</f>
        <v>#DIV/0!</v>
      </c>
      <c r="Q17" s="101" t="str">
        <f t="shared" si="21"/>
        <v>#DIV/0!</v>
      </c>
    </row>
    <row r="18">
      <c r="C18" s="226"/>
      <c r="F18" s="227">
        <v>43892.0</v>
      </c>
      <c r="G18" s="226">
        <v>100.0</v>
      </c>
      <c r="H18" s="226">
        <f t="shared" si="6"/>
        <v>25</v>
      </c>
      <c r="I18" s="226">
        <v>6.0</v>
      </c>
      <c r="J18" s="226">
        <f t="shared" si="7"/>
        <v>5</v>
      </c>
      <c r="K18" s="226">
        <f>sum(L2:L18)</f>
        <v>0</v>
      </c>
      <c r="M18" s="105">
        <f t="shared" si="2"/>
        <v>6</v>
      </c>
      <c r="N18" s="101">
        <f t="shared" si="3"/>
        <v>0.2</v>
      </c>
      <c r="O18" s="101">
        <f t="shared" si="4"/>
        <v>0.06</v>
      </c>
      <c r="P18" s="101" t="str">
        <f t="shared" ref="P18:Q18" si="22">G18/K18</f>
        <v>#DIV/0!</v>
      </c>
      <c r="Q18" s="101" t="str">
        <f t="shared" si="22"/>
        <v>#DIV/0!</v>
      </c>
    </row>
    <row r="19">
      <c r="C19" s="226"/>
      <c r="F19" s="227">
        <v>43893.0</v>
      </c>
      <c r="G19" s="226">
        <v>124.0</v>
      </c>
      <c r="H19" s="226">
        <f t="shared" si="6"/>
        <v>24</v>
      </c>
      <c r="I19" s="226">
        <v>9.0</v>
      </c>
      <c r="J19" s="226">
        <f t="shared" si="7"/>
        <v>3</v>
      </c>
      <c r="K19" s="226">
        <f>sum(L2:L19)</f>
        <v>0</v>
      </c>
      <c r="M19" s="105">
        <f t="shared" si="2"/>
        <v>7.258064516</v>
      </c>
      <c r="N19" s="101">
        <f t="shared" si="3"/>
        <v>0.125</v>
      </c>
      <c r="O19" s="101">
        <f t="shared" si="4"/>
        <v>0.07258064516</v>
      </c>
      <c r="P19" s="101" t="str">
        <f t="shared" ref="P19:Q19" si="23">G19/K19</f>
        <v>#DIV/0!</v>
      </c>
      <c r="Q19" s="101" t="str">
        <f t="shared" si="23"/>
        <v>#DIV/0!</v>
      </c>
    </row>
    <row r="20">
      <c r="C20" s="226"/>
      <c r="F20" s="227">
        <v>43894.0</v>
      </c>
      <c r="G20" s="226">
        <v>158.0</v>
      </c>
      <c r="H20" s="226">
        <f t="shared" si="6"/>
        <v>34</v>
      </c>
      <c r="I20" s="226">
        <v>11.0</v>
      </c>
      <c r="J20" s="226">
        <f t="shared" si="7"/>
        <v>2</v>
      </c>
      <c r="K20" s="226">
        <f>sum(L2:L20)</f>
        <v>0</v>
      </c>
      <c r="M20" s="105">
        <f t="shared" si="2"/>
        <v>6.962025316</v>
      </c>
      <c r="N20" s="101">
        <f t="shared" si="3"/>
        <v>0.05882352941</v>
      </c>
      <c r="O20" s="101">
        <f t="shared" si="4"/>
        <v>0.06962025316</v>
      </c>
      <c r="P20" s="101" t="str">
        <f t="shared" ref="P20:Q20" si="24">G20/K20</f>
        <v>#DIV/0!</v>
      </c>
      <c r="Q20" s="101" t="str">
        <f t="shared" si="24"/>
        <v>#DIV/0!</v>
      </c>
    </row>
    <row r="21">
      <c r="C21" s="226"/>
      <c r="F21" s="227">
        <v>43895.0</v>
      </c>
      <c r="G21" s="226">
        <v>221.0</v>
      </c>
      <c r="H21" s="226">
        <f t="shared" si="6"/>
        <v>63</v>
      </c>
      <c r="I21" s="226">
        <v>12.0</v>
      </c>
      <c r="J21" s="226">
        <f t="shared" si="7"/>
        <v>1</v>
      </c>
      <c r="K21" s="226">
        <f>sum(L2:L21)</f>
        <v>0</v>
      </c>
      <c r="M21" s="105">
        <f t="shared" si="2"/>
        <v>5.429864253</v>
      </c>
      <c r="N21" s="101">
        <f t="shared" si="3"/>
        <v>0.01587301587</v>
      </c>
      <c r="O21" s="101">
        <f t="shared" si="4"/>
        <v>0.05429864253</v>
      </c>
      <c r="P21" s="101" t="str">
        <f t="shared" ref="P21:Q21" si="25">G21/K21</f>
        <v>#DIV/0!</v>
      </c>
      <c r="Q21" s="101" t="str">
        <f t="shared" si="25"/>
        <v>#DIV/0!</v>
      </c>
    </row>
    <row r="22">
      <c r="C22" s="226"/>
      <c r="F22" s="227">
        <v>43896.0</v>
      </c>
      <c r="G22" s="226">
        <v>319.0</v>
      </c>
      <c r="H22" s="226">
        <f t="shared" si="6"/>
        <v>98</v>
      </c>
      <c r="I22" s="226">
        <v>15.0</v>
      </c>
      <c r="J22" s="226">
        <f t="shared" si="7"/>
        <v>3</v>
      </c>
      <c r="K22" s="226">
        <f>sum(L2:L22)</f>
        <v>0</v>
      </c>
      <c r="M22" s="105">
        <f t="shared" si="2"/>
        <v>4.702194357</v>
      </c>
      <c r="N22" s="101">
        <f t="shared" si="3"/>
        <v>0.0306122449</v>
      </c>
      <c r="O22" s="101">
        <f t="shared" si="4"/>
        <v>0.04702194357</v>
      </c>
      <c r="P22" s="101" t="str">
        <f t="shared" ref="P22:Q22" si="26">G22/K22</f>
        <v>#DIV/0!</v>
      </c>
      <c r="Q22" s="101" t="str">
        <f t="shared" si="26"/>
        <v>#DIV/0!</v>
      </c>
    </row>
    <row r="23">
      <c r="F23" s="227">
        <v>43897.0</v>
      </c>
      <c r="G23" s="226">
        <v>435.0</v>
      </c>
      <c r="H23" s="226">
        <f t="shared" si="6"/>
        <v>116</v>
      </c>
      <c r="I23" s="226">
        <v>19.0</v>
      </c>
      <c r="J23" s="226">
        <f t="shared" si="7"/>
        <v>4</v>
      </c>
      <c r="K23" s="226">
        <f>sum(L2:L23)</f>
        <v>0</v>
      </c>
      <c r="M23" s="105">
        <f t="shared" si="2"/>
        <v>4.367816092</v>
      </c>
      <c r="N23" s="101">
        <f t="shared" si="3"/>
        <v>0.03448275862</v>
      </c>
      <c r="O23" s="101">
        <f t="shared" si="4"/>
        <v>0.04367816092</v>
      </c>
      <c r="P23" s="101" t="str">
        <f t="shared" ref="P23:Q23" si="27">G23/K23</f>
        <v>#DIV/0!</v>
      </c>
      <c r="Q23" s="101" t="str">
        <f t="shared" si="27"/>
        <v>#DIV/0!</v>
      </c>
    </row>
    <row r="24">
      <c r="F24" s="227">
        <v>43898.0</v>
      </c>
      <c r="G24" s="226">
        <v>541.0</v>
      </c>
      <c r="H24" s="226">
        <f t="shared" si="6"/>
        <v>106</v>
      </c>
      <c r="I24" s="226">
        <v>22.0</v>
      </c>
      <c r="J24" s="226">
        <f t="shared" si="7"/>
        <v>3</v>
      </c>
      <c r="K24" s="226">
        <f>sum(L2:L24)</f>
        <v>0</v>
      </c>
      <c r="M24" s="105">
        <f t="shared" si="2"/>
        <v>4.066543438</v>
      </c>
      <c r="N24" s="101">
        <f t="shared" si="3"/>
        <v>0.02830188679</v>
      </c>
      <c r="O24" s="101">
        <f t="shared" si="4"/>
        <v>0.04066543438</v>
      </c>
      <c r="P24" s="101" t="str">
        <f t="shared" ref="P24:Q24" si="28">G24/K24</f>
        <v>#DIV/0!</v>
      </c>
      <c r="Q24" s="101" t="str">
        <f t="shared" si="28"/>
        <v>#DIV/0!</v>
      </c>
    </row>
    <row r="25">
      <c r="F25" s="227">
        <v>43899.0</v>
      </c>
      <c r="G25" s="226">
        <v>704.0</v>
      </c>
      <c r="H25" s="226">
        <f t="shared" si="6"/>
        <v>163</v>
      </c>
      <c r="I25" s="226">
        <v>26.0</v>
      </c>
      <c r="J25" s="226">
        <f t="shared" si="7"/>
        <v>4</v>
      </c>
      <c r="K25" s="226">
        <f>sum(L2:L25)</f>
        <v>0</v>
      </c>
      <c r="M25" s="105">
        <f t="shared" si="2"/>
        <v>3.693181818</v>
      </c>
      <c r="N25" s="101">
        <f t="shared" si="3"/>
        <v>0.0245398773</v>
      </c>
      <c r="O25" s="101">
        <f t="shared" si="4"/>
        <v>0.03693181818</v>
      </c>
      <c r="P25" s="101" t="str">
        <f t="shared" ref="P25:Q25" si="29">G25/K25</f>
        <v>#DIV/0!</v>
      </c>
      <c r="Q25" s="101" t="str">
        <f t="shared" si="29"/>
        <v>#DIV/0!</v>
      </c>
    </row>
    <row r="26">
      <c r="F26" s="227">
        <v>43900.0</v>
      </c>
      <c r="G26" s="226">
        <v>994.0</v>
      </c>
      <c r="H26" s="226">
        <f t="shared" si="6"/>
        <v>290</v>
      </c>
      <c r="I26" s="226">
        <v>30.0</v>
      </c>
      <c r="J26" s="226">
        <f t="shared" si="7"/>
        <v>4</v>
      </c>
      <c r="K26" s="226">
        <f>sum(L2:L26)</f>
        <v>0</v>
      </c>
      <c r="M26" s="105">
        <f t="shared" si="2"/>
        <v>3.018108652</v>
      </c>
      <c r="N26" s="101">
        <f t="shared" si="3"/>
        <v>0.01379310345</v>
      </c>
      <c r="O26" s="101">
        <f t="shared" si="4"/>
        <v>0.03018108652</v>
      </c>
      <c r="P26" s="101" t="str">
        <f t="shared" ref="P26:Q26" si="30">G26/K26</f>
        <v>#DIV/0!</v>
      </c>
      <c r="Q26" s="101" t="str">
        <f t="shared" si="30"/>
        <v>#DIV/0!</v>
      </c>
    </row>
    <row r="27">
      <c r="F27" s="227">
        <v>43901.0</v>
      </c>
      <c r="G27" s="226">
        <v>1301.0</v>
      </c>
      <c r="H27" s="226">
        <f t="shared" si="6"/>
        <v>307</v>
      </c>
      <c r="I27" s="226">
        <v>38.0</v>
      </c>
      <c r="J27" s="226">
        <f t="shared" si="7"/>
        <v>8</v>
      </c>
      <c r="K27" s="226">
        <f>sum(L2:L27)</f>
        <v>0</v>
      </c>
      <c r="M27" s="105">
        <f t="shared" si="2"/>
        <v>2.920830131</v>
      </c>
      <c r="N27" s="101">
        <f t="shared" si="3"/>
        <v>0.02605863192</v>
      </c>
      <c r="O27" s="101">
        <f t="shared" si="4"/>
        <v>0.02920830131</v>
      </c>
      <c r="P27" s="101" t="str">
        <f t="shared" ref="P27:Q27" si="31">G27/K27</f>
        <v>#DIV/0!</v>
      </c>
      <c r="Q27" s="101" t="str">
        <f t="shared" si="31"/>
        <v>#DIV/0!</v>
      </c>
    </row>
    <row r="28">
      <c r="F28" s="227">
        <v>43902.0</v>
      </c>
      <c r="G28" s="226">
        <v>1630.0</v>
      </c>
      <c r="H28" s="226">
        <f t="shared" si="6"/>
        <v>329</v>
      </c>
      <c r="I28" s="226">
        <v>41.0</v>
      </c>
      <c r="J28" s="226">
        <f t="shared" si="7"/>
        <v>3</v>
      </c>
      <c r="K28" s="226">
        <f>sum(L2:L28)</f>
        <v>0</v>
      </c>
      <c r="M28" s="105">
        <f t="shared" si="2"/>
        <v>2.515337423</v>
      </c>
      <c r="N28" s="101">
        <f t="shared" si="3"/>
        <v>0.009118541033</v>
      </c>
      <c r="O28" s="101">
        <f t="shared" si="4"/>
        <v>0.02515337423</v>
      </c>
      <c r="P28" s="101" t="str">
        <f t="shared" ref="P28:Q28" si="32">G28/K28</f>
        <v>#DIV/0!</v>
      </c>
      <c r="Q28" s="101" t="str">
        <f t="shared" si="32"/>
        <v>#DIV/0!</v>
      </c>
    </row>
    <row r="29">
      <c r="F29" s="227">
        <v>43903.0</v>
      </c>
      <c r="G29" s="226">
        <v>2183.0</v>
      </c>
      <c r="H29" s="226">
        <f t="shared" si="6"/>
        <v>553</v>
      </c>
      <c r="I29" s="226">
        <v>48.0</v>
      </c>
      <c r="J29" s="226">
        <f t="shared" si="7"/>
        <v>7</v>
      </c>
      <c r="K29" s="226">
        <f>sum(L2:L29)</f>
        <v>0</v>
      </c>
      <c r="M29" s="105">
        <f t="shared" si="2"/>
        <v>2.198808978</v>
      </c>
      <c r="N29" s="101">
        <f t="shared" si="3"/>
        <v>0.01265822785</v>
      </c>
      <c r="O29" s="101">
        <f t="shared" si="4"/>
        <v>0.02198808978</v>
      </c>
      <c r="P29" s="101" t="str">
        <f t="shared" ref="P29:Q29" si="33">G29/K29</f>
        <v>#DIV/0!</v>
      </c>
      <c r="Q29" s="101" t="str">
        <f t="shared" si="33"/>
        <v>#DIV/0!</v>
      </c>
    </row>
    <row r="30">
      <c r="F30" s="227">
        <v>43904.0</v>
      </c>
      <c r="G30" s="226">
        <v>2770.0</v>
      </c>
      <c r="H30" s="226">
        <f t="shared" si="6"/>
        <v>587</v>
      </c>
      <c r="I30" s="226">
        <v>57.0</v>
      </c>
      <c r="J30" s="226">
        <f t="shared" si="7"/>
        <v>9</v>
      </c>
      <c r="K30" s="226">
        <f>sum(L2:L30)</f>
        <v>0</v>
      </c>
      <c r="M30" s="105">
        <f t="shared" si="2"/>
        <v>2.057761733</v>
      </c>
      <c r="N30" s="101">
        <f t="shared" si="3"/>
        <v>0.01533219761</v>
      </c>
      <c r="O30" s="101">
        <f t="shared" si="4"/>
        <v>0.02057761733</v>
      </c>
      <c r="P30" s="101" t="str">
        <f t="shared" ref="P30:Q30" si="34">G30/K30</f>
        <v>#DIV/0!</v>
      </c>
      <c r="Q30" s="101" t="str">
        <f t="shared" si="34"/>
        <v>#DIV/0!</v>
      </c>
    </row>
    <row r="31">
      <c r="F31" s="227">
        <v>43905.0</v>
      </c>
      <c r="G31" s="226">
        <v>3613.0</v>
      </c>
      <c r="H31" s="226">
        <f t="shared" si="6"/>
        <v>843</v>
      </c>
      <c r="I31" s="226">
        <v>69.0</v>
      </c>
      <c r="J31" s="226">
        <f t="shared" si="7"/>
        <v>12</v>
      </c>
      <c r="K31" s="226">
        <f>sum(L2:L31)</f>
        <v>0</v>
      </c>
      <c r="M31" s="105">
        <f t="shared" si="2"/>
        <v>1.909770274</v>
      </c>
      <c r="N31" s="101">
        <f t="shared" si="3"/>
        <v>0.01423487544</v>
      </c>
      <c r="O31" s="101">
        <f t="shared" si="4"/>
        <v>0.01909770274</v>
      </c>
      <c r="P31" s="101" t="str">
        <f t="shared" ref="P31:Q31" si="35">G31/K31</f>
        <v>#DIV/0!</v>
      </c>
      <c r="Q31" s="101" t="str">
        <f t="shared" si="35"/>
        <v>#DIV/0!</v>
      </c>
    </row>
    <row r="32">
      <c r="F32" s="227">
        <v>43906.0</v>
      </c>
      <c r="G32" s="226">
        <v>4596.0</v>
      </c>
      <c r="H32" s="226">
        <f t="shared" si="6"/>
        <v>983</v>
      </c>
      <c r="I32" s="226">
        <v>87.0</v>
      </c>
      <c r="J32" s="226">
        <f t="shared" si="7"/>
        <v>18</v>
      </c>
      <c r="K32" s="226">
        <f>sum(L2:L32)</f>
        <v>0</v>
      </c>
      <c r="M32" s="105">
        <f t="shared" si="2"/>
        <v>1.892950392</v>
      </c>
      <c r="N32" s="101">
        <f t="shared" si="3"/>
        <v>0.01831129196</v>
      </c>
      <c r="O32" s="101">
        <f t="shared" si="4"/>
        <v>0.01892950392</v>
      </c>
      <c r="P32" s="101" t="str">
        <f t="shared" ref="P32:Q32" si="36">G32/K32</f>
        <v>#DIV/0!</v>
      </c>
      <c r="Q32" s="101" t="str">
        <f t="shared" si="36"/>
        <v>#DIV/0!</v>
      </c>
    </row>
    <row r="33">
      <c r="F33" s="227">
        <v>43907.0</v>
      </c>
      <c r="G33" s="226">
        <v>6344.0</v>
      </c>
      <c r="H33" s="226">
        <f t="shared" si="6"/>
        <v>1748</v>
      </c>
      <c r="I33" s="226">
        <v>110.0</v>
      </c>
      <c r="J33" s="226">
        <f t="shared" si="7"/>
        <v>23</v>
      </c>
      <c r="K33" s="226">
        <f>sum(L2:L33)</f>
        <v>0</v>
      </c>
      <c r="M33" s="105">
        <f t="shared" si="2"/>
        <v>1.733921816</v>
      </c>
      <c r="N33" s="101">
        <f t="shared" si="3"/>
        <v>0.01315789474</v>
      </c>
      <c r="O33" s="101">
        <f t="shared" si="4"/>
        <v>0.01733921816</v>
      </c>
      <c r="P33" s="101" t="str">
        <f t="shared" ref="P33:Q33" si="37">G33/K33</f>
        <v>#DIV/0!</v>
      </c>
      <c r="Q33" s="101" t="str">
        <f t="shared" si="37"/>
        <v>#DIV/0!</v>
      </c>
    </row>
    <row r="34">
      <c r="F34" s="227">
        <v>43908.0</v>
      </c>
      <c r="G34" s="226">
        <v>9197.0</v>
      </c>
      <c r="H34" s="226">
        <f t="shared" si="6"/>
        <v>2853</v>
      </c>
      <c r="I34" s="226">
        <v>150.0</v>
      </c>
      <c r="J34" s="226">
        <f t="shared" si="7"/>
        <v>40</v>
      </c>
      <c r="K34" s="226">
        <f>sum(L2:L34)</f>
        <v>0</v>
      </c>
      <c r="M34" s="105">
        <f t="shared" si="2"/>
        <v>1.63096662</v>
      </c>
      <c r="N34" s="101">
        <f t="shared" si="3"/>
        <v>0.01402032948</v>
      </c>
      <c r="O34" s="101">
        <f t="shared" si="4"/>
        <v>0.0163096662</v>
      </c>
      <c r="P34" s="101" t="str">
        <f t="shared" ref="P34:Q34" si="38">G34/K34</f>
        <v>#DIV/0!</v>
      </c>
      <c r="Q34" s="101" t="str">
        <f t="shared" si="38"/>
        <v>#DIV/0!</v>
      </c>
    </row>
    <row r="35">
      <c r="F35" s="227">
        <v>43909.0</v>
      </c>
      <c r="G35" s="226">
        <v>13779.0</v>
      </c>
      <c r="H35" s="226">
        <f t="shared" si="6"/>
        <v>4582</v>
      </c>
      <c r="I35" s="226">
        <v>206.0</v>
      </c>
      <c r="J35" s="226">
        <f t="shared" si="7"/>
        <v>56</v>
      </c>
      <c r="K35" s="226">
        <f>sum(L2:L35)</f>
        <v>0</v>
      </c>
      <c r="M35" s="105">
        <f t="shared" si="2"/>
        <v>1.495028667</v>
      </c>
      <c r="N35" s="101">
        <f t="shared" si="3"/>
        <v>0.01222173723</v>
      </c>
      <c r="O35" s="101">
        <f t="shared" si="4"/>
        <v>0.01495028667</v>
      </c>
      <c r="P35" s="101" t="str">
        <f t="shared" ref="P35:Q35" si="39">G35/K35</f>
        <v>#DIV/0!</v>
      </c>
      <c r="Q35" s="101" t="str">
        <f t="shared" si="39"/>
        <v>#DIV/0!</v>
      </c>
    </row>
    <row r="36">
      <c r="F36" s="227">
        <v>43910.0</v>
      </c>
      <c r="G36" s="226">
        <v>19367.0</v>
      </c>
      <c r="H36" s="226">
        <f t="shared" si="6"/>
        <v>5588</v>
      </c>
      <c r="I36" s="226">
        <v>255.0</v>
      </c>
      <c r="J36" s="226">
        <f t="shared" si="7"/>
        <v>49</v>
      </c>
      <c r="K36" s="226">
        <f>sum(L2:L36)</f>
        <v>0</v>
      </c>
      <c r="M36" s="105">
        <f t="shared" si="2"/>
        <v>1.316672691</v>
      </c>
      <c r="N36" s="101">
        <f t="shared" si="3"/>
        <v>0.008768790265</v>
      </c>
      <c r="O36" s="101">
        <f t="shared" si="4"/>
        <v>0.01316672691</v>
      </c>
      <c r="P36" s="101" t="str">
        <f t="shared" ref="P36:Q36" si="40">G36/K36</f>
        <v>#DIV/0!</v>
      </c>
      <c r="Q36" s="101" t="str">
        <f t="shared" si="40"/>
        <v>#DIV/0!</v>
      </c>
    </row>
    <row r="37">
      <c r="F37" s="227">
        <v>43911.0</v>
      </c>
      <c r="G37" s="226">
        <v>24192.0</v>
      </c>
      <c r="H37" s="226">
        <f t="shared" si="6"/>
        <v>4825</v>
      </c>
      <c r="I37" s="226">
        <v>301.0</v>
      </c>
      <c r="J37" s="226">
        <f t="shared" si="7"/>
        <v>46</v>
      </c>
      <c r="K37" s="226">
        <f>sum(L2:L37)</f>
        <v>0</v>
      </c>
      <c r="M37" s="105">
        <f t="shared" si="2"/>
        <v>1.244212963</v>
      </c>
      <c r="N37" s="101">
        <f t="shared" si="3"/>
        <v>0.009533678756</v>
      </c>
      <c r="O37" s="101">
        <f t="shared" si="4"/>
        <v>0.01244212963</v>
      </c>
      <c r="P37" s="101" t="str">
        <f t="shared" ref="P37:Q37" si="41">G37/K37</f>
        <v>#DIV/0!</v>
      </c>
      <c r="Q37" s="101" t="str">
        <f t="shared" si="41"/>
        <v>#DIV/0!</v>
      </c>
    </row>
    <row r="38">
      <c r="F38" s="227">
        <v>43912.0</v>
      </c>
      <c r="G38" s="17">
        <v>33592.0</v>
      </c>
      <c r="H38" s="226">
        <f t="shared" si="6"/>
        <v>9400</v>
      </c>
      <c r="I38" s="17">
        <v>414.0</v>
      </c>
      <c r="J38" s="226">
        <f t="shared" si="7"/>
        <v>113</v>
      </c>
      <c r="K38" s="226">
        <f>sum(L2:L38)</f>
        <v>0</v>
      </c>
      <c r="M38" s="105">
        <f t="shared" si="2"/>
        <v>1.232436294</v>
      </c>
      <c r="N38" s="101">
        <f t="shared" si="3"/>
        <v>0.0120212766</v>
      </c>
      <c r="O38" s="101">
        <f t="shared" si="4"/>
        <v>0.01232436294</v>
      </c>
      <c r="P38" s="101" t="str">
        <f t="shared" ref="P38:Q38" si="42">G38/K38</f>
        <v>#DIV/0!</v>
      </c>
      <c r="Q38" s="101" t="str">
        <f t="shared" si="42"/>
        <v>#DIV/0!</v>
      </c>
    </row>
    <row r="39">
      <c r="F39" s="227">
        <v>43913.0</v>
      </c>
      <c r="G39" s="17">
        <v>43781.0</v>
      </c>
      <c r="H39" s="226">
        <f t="shared" si="6"/>
        <v>10189</v>
      </c>
      <c r="I39" s="17">
        <v>555.0</v>
      </c>
      <c r="J39" s="226">
        <f t="shared" si="7"/>
        <v>141</v>
      </c>
      <c r="M39" s="105">
        <f t="shared" si="2"/>
        <v>1.267673192</v>
      </c>
      <c r="N39" s="101">
        <f t="shared" si="3"/>
        <v>0.01383845323</v>
      </c>
      <c r="O39" s="101">
        <f t="shared" si="4"/>
        <v>0.01267673192</v>
      </c>
    </row>
    <row r="40">
      <c r="F40" s="227">
        <v>43914.0</v>
      </c>
      <c r="G40" s="17">
        <v>54856.0</v>
      </c>
      <c r="H40" s="226">
        <f t="shared" si="6"/>
        <v>11075</v>
      </c>
      <c r="I40" s="17">
        <v>780.0</v>
      </c>
      <c r="J40" s="226">
        <f t="shared" si="7"/>
        <v>225</v>
      </c>
      <c r="M40" s="105">
        <f t="shared" si="2"/>
        <v>1.421904623</v>
      </c>
      <c r="N40" s="101">
        <f t="shared" si="3"/>
        <v>0.02031602709</v>
      </c>
      <c r="O40" s="101">
        <f t="shared" si="4"/>
        <v>0.01421904623</v>
      </c>
    </row>
    <row r="41">
      <c r="F41" s="227">
        <v>43915.0</v>
      </c>
      <c r="G41" s="17">
        <v>68211.0</v>
      </c>
      <c r="H41" s="226">
        <f t="shared" si="6"/>
        <v>13355</v>
      </c>
      <c r="I41" s="17">
        <v>1027.0</v>
      </c>
      <c r="J41" s="226">
        <f t="shared" si="7"/>
        <v>247</v>
      </c>
      <c r="M41" s="105">
        <f t="shared" si="2"/>
        <v>1.50562226</v>
      </c>
      <c r="N41" s="101">
        <f t="shared" si="3"/>
        <v>0.01849494571</v>
      </c>
      <c r="O41" s="101">
        <f t="shared" si="4"/>
        <v>0.0150562226</v>
      </c>
    </row>
    <row r="42">
      <c r="F42" s="227">
        <v>43916.0</v>
      </c>
      <c r="G42" s="17">
        <v>85345.0</v>
      </c>
      <c r="H42" s="226">
        <f t="shared" si="6"/>
        <v>17134</v>
      </c>
      <c r="I42" s="17">
        <v>1295.0</v>
      </c>
      <c r="J42" s="226">
        <f t="shared" si="7"/>
        <v>268</v>
      </c>
      <c r="M42" s="105">
        <f t="shared" si="2"/>
        <v>1.517370672</v>
      </c>
      <c r="N42" s="101">
        <f t="shared" si="3"/>
        <v>0.01564141473</v>
      </c>
      <c r="O42" s="101">
        <f t="shared" si="4"/>
        <v>0.01517370672</v>
      </c>
    </row>
    <row r="43">
      <c r="F43" s="227">
        <v>43917.0</v>
      </c>
      <c r="G43" s="17">
        <v>104126.0</v>
      </c>
      <c r="H43" s="226">
        <f t="shared" si="6"/>
        <v>18781</v>
      </c>
      <c r="I43" s="17">
        <v>1695.0</v>
      </c>
      <c r="J43" s="226">
        <v>401.0</v>
      </c>
      <c r="K43" s="17">
        <v>2522.0</v>
      </c>
      <c r="M43" s="105">
        <f t="shared" si="2"/>
        <v>1.627835507</v>
      </c>
      <c r="N43" s="101">
        <f t="shared" si="3"/>
        <v>0.02135136574</v>
      </c>
      <c r="O43" s="101">
        <f t="shared" si="4"/>
        <v>0.01627835507</v>
      </c>
    </row>
    <row r="44">
      <c r="F44" s="227">
        <v>43918.0</v>
      </c>
      <c r="G44" s="17">
        <v>123578.0</v>
      </c>
      <c r="H44" s="226">
        <f t="shared" si="6"/>
        <v>19452</v>
      </c>
      <c r="I44" s="17">
        <v>2220.0</v>
      </c>
      <c r="J44" s="226">
        <f>I44-I43</f>
        <v>525</v>
      </c>
      <c r="M44" s="105">
        <f t="shared" si="2"/>
        <v>1.796436259</v>
      </c>
      <c r="N44" s="101">
        <f t="shared" si="3"/>
        <v>0.02698951265</v>
      </c>
      <c r="O44" s="101">
        <f t="shared" si="4"/>
        <v>0.01796436259</v>
      </c>
    </row>
    <row r="45">
      <c r="F45" s="227">
        <v>43919.0</v>
      </c>
      <c r="G45" s="17">
        <v>143491.0</v>
      </c>
      <c r="H45" s="226">
        <f t="shared" si="6"/>
        <v>19913</v>
      </c>
      <c r="I45" s="17">
        <v>2583.0</v>
      </c>
      <c r="J45" s="226">
        <v>370.0</v>
      </c>
      <c r="M45" s="105">
        <f t="shared" si="2"/>
        <v>1.800112899</v>
      </c>
      <c r="N45" s="101">
        <f t="shared" si="3"/>
        <v>0.0185808266</v>
      </c>
      <c r="O45" s="101">
        <f t="shared" si="4"/>
        <v>0.01800112899</v>
      </c>
    </row>
    <row r="46">
      <c r="F46" s="227">
        <v>43920.0</v>
      </c>
      <c r="G46" s="17">
        <v>163788.0</v>
      </c>
      <c r="H46" s="226">
        <f t="shared" si="6"/>
        <v>20297</v>
      </c>
      <c r="I46" s="17">
        <v>3141.0</v>
      </c>
      <c r="J46" s="226">
        <f>I46-I45</f>
        <v>558</v>
      </c>
      <c r="K46" s="17">
        <v>6241.0</v>
      </c>
      <c r="M46" s="105">
        <f t="shared" si="2"/>
        <v>1.91772291</v>
      </c>
      <c r="N46" s="101">
        <f t="shared" si="3"/>
        <v>0.02749174755</v>
      </c>
      <c r="O46" s="101">
        <f t="shared" si="4"/>
        <v>0.0191772291</v>
      </c>
    </row>
    <row r="47">
      <c r="F47" s="227">
        <v>43921.0</v>
      </c>
      <c r="G47" s="101">
        <f t="shared" ref="G47:G53" si="43">G46+H47</f>
        <v>185383</v>
      </c>
      <c r="H47" s="234">
        <v>21595.0</v>
      </c>
      <c r="I47" s="101">
        <f t="shared" ref="I47:I53" si="44">I46+J47</f>
        <v>4055</v>
      </c>
      <c r="J47" s="234">
        <v>914.0</v>
      </c>
      <c r="M47" s="105">
        <f t="shared" si="2"/>
        <v>2.187363458</v>
      </c>
    </row>
    <row r="48">
      <c r="F48" s="227">
        <v>43922.0</v>
      </c>
      <c r="G48" s="101">
        <f t="shared" si="43"/>
        <v>210381</v>
      </c>
      <c r="H48" s="234">
        <v>24998.0</v>
      </c>
      <c r="I48" s="101">
        <f t="shared" si="44"/>
        <v>5105</v>
      </c>
      <c r="J48" s="234">
        <v>1050.0</v>
      </c>
      <c r="M48" s="105">
        <f t="shared" si="2"/>
        <v>2.426549926</v>
      </c>
    </row>
    <row r="49">
      <c r="F49" s="227">
        <v>43923.0</v>
      </c>
      <c r="G49" s="101">
        <f t="shared" si="43"/>
        <v>237484</v>
      </c>
      <c r="H49" s="234">
        <v>27103.0</v>
      </c>
      <c r="I49" s="101">
        <f t="shared" si="44"/>
        <v>6079</v>
      </c>
      <c r="J49" s="234">
        <v>974.0</v>
      </c>
      <c r="M49" s="105">
        <f t="shared" si="2"/>
        <v>2.559751394</v>
      </c>
    </row>
    <row r="50">
      <c r="F50" s="227">
        <v>43924.0</v>
      </c>
      <c r="G50" s="101">
        <f t="shared" si="43"/>
        <v>266303</v>
      </c>
      <c r="H50" s="234">
        <v>28819.0</v>
      </c>
      <c r="I50" s="101">
        <f t="shared" si="44"/>
        <v>7130</v>
      </c>
      <c r="J50" s="234">
        <v>1051.0</v>
      </c>
      <c r="M50" s="105">
        <f t="shared" si="2"/>
        <v>2.677401306</v>
      </c>
    </row>
    <row r="51">
      <c r="F51" s="227">
        <v>43925.0</v>
      </c>
      <c r="G51" s="101">
        <f t="shared" si="43"/>
        <v>298728</v>
      </c>
      <c r="H51" s="234">
        <v>32425.0</v>
      </c>
      <c r="I51" s="101">
        <f t="shared" si="44"/>
        <v>8460</v>
      </c>
      <c r="J51" s="234">
        <v>1330.0</v>
      </c>
      <c r="M51" s="105">
        <f t="shared" si="2"/>
        <v>2.832007713</v>
      </c>
    </row>
    <row r="52">
      <c r="F52" s="227">
        <v>43926.0</v>
      </c>
      <c r="G52" s="101">
        <f t="shared" si="43"/>
        <v>333000</v>
      </c>
      <c r="H52" s="234">
        <v>34272.0</v>
      </c>
      <c r="I52" s="101">
        <f t="shared" si="44"/>
        <v>9627</v>
      </c>
      <c r="J52" s="234">
        <v>1167.0</v>
      </c>
      <c r="M52" s="105">
        <f t="shared" si="2"/>
        <v>2.890990991</v>
      </c>
    </row>
    <row r="53">
      <c r="F53" s="227">
        <v>43927.0</v>
      </c>
      <c r="G53" s="101">
        <f t="shared" si="43"/>
        <v>358398</v>
      </c>
      <c r="H53" s="17">
        <v>25398.0</v>
      </c>
      <c r="I53" s="101">
        <f t="shared" si="44"/>
        <v>10886</v>
      </c>
      <c r="J53" s="17">
        <v>1259.0</v>
      </c>
      <c r="M53" s="105">
        <f t="shared" si="2"/>
        <v>3.037405343</v>
      </c>
    </row>
    <row r="54">
      <c r="F54" s="227"/>
    </row>
    <row r="55">
      <c r="F55" s="227"/>
    </row>
    <row r="56">
      <c r="F56" s="227"/>
    </row>
    <row r="57">
      <c r="F57" s="227"/>
    </row>
    <row r="58">
      <c r="F58" s="227"/>
    </row>
  </sheetData>
  <mergeCells count="2">
    <mergeCell ref="A2:B2"/>
    <mergeCell ref="A3:B3"/>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8" max="8" width="17.71"/>
    <col customWidth="1" min="10" max="10" width="18.43"/>
  </cols>
  <sheetData>
    <row r="1">
      <c r="A1" s="225" t="s">
        <v>547</v>
      </c>
      <c r="C1" s="226"/>
      <c r="E1" s="17"/>
      <c r="F1" s="17" t="s">
        <v>534</v>
      </c>
      <c r="G1" s="17" t="s">
        <v>14</v>
      </c>
      <c r="H1" s="17" t="s">
        <v>535</v>
      </c>
      <c r="I1" s="17" t="s">
        <v>18</v>
      </c>
      <c r="J1" s="17" t="s">
        <v>536</v>
      </c>
      <c r="K1" s="17" t="s">
        <v>537</v>
      </c>
      <c r="L1" s="17" t="s">
        <v>538</v>
      </c>
      <c r="M1" s="17" t="s">
        <v>539</v>
      </c>
      <c r="N1" s="17" t="s">
        <v>540</v>
      </c>
      <c r="O1" s="17" t="s">
        <v>541</v>
      </c>
      <c r="P1" s="17" t="s">
        <v>542</v>
      </c>
      <c r="Q1" s="17" t="s">
        <v>543</v>
      </c>
    </row>
    <row r="2">
      <c r="A2" s="225" t="s">
        <v>552</v>
      </c>
      <c r="C2" s="226"/>
      <c r="E2" s="17"/>
      <c r="F2" s="227">
        <v>43876.0</v>
      </c>
      <c r="G2" s="226">
        <v>9.0</v>
      </c>
      <c r="H2" s="226">
        <v>9.0</v>
      </c>
      <c r="I2" s="226">
        <v>0.0</v>
      </c>
      <c r="J2" s="226">
        <v>0.0</v>
      </c>
      <c r="K2" s="226">
        <v>0.0</v>
      </c>
      <c r="L2" s="226">
        <v>0.0</v>
      </c>
      <c r="M2" s="105">
        <f t="shared" ref="M2:M53" si="2">100*(I2/G2)</f>
        <v>0</v>
      </c>
      <c r="N2" s="101">
        <f t="shared" ref="N2:N46" si="3">J2/H2</f>
        <v>0</v>
      </c>
      <c r="O2" s="101">
        <f t="shared" ref="O2:O46" si="4">I2/G2</f>
        <v>0</v>
      </c>
      <c r="P2" s="101" t="str">
        <f t="shared" ref="P2:Q2" si="1">G2/K2</f>
        <v>#DIV/0!</v>
      </c>
      <c r="Q2" s="101" t="str">
        <f t="shared" si="1"/>
        <v>#DIV/0!</v>
      </c>
    </row>
    <row r="3">
      <c r="C3" s="226"/>
      <c r="F3" s="227">
        <v>43877.0</v>
      </c>
      <c r="G3" s="226">
        <v>9.0</v>
      </c>
      <c r="H3" s="226">
        <f t="shared" ref="H3:H46" si="6">G3-G2</f>
        <v>0</v>
      </c>
      <c r="I3" s="226">
        <v>0.0</v>
      </c>
      <c r="J3" s="226">
        <f t="shared" ref="J3:J46" si="7">I3-I2</f>
        <v>0</v>
      </c>
      <c r="K3" s="226">
        <f>sum(L2:L3)</f>
        <v>0</v>
      </c>
      <c r="L3" s="226">
        <v>0.0</v>
      </c>
      <c r="M3" s="105">
        <f t="shared" si="2"/>
        <v>0</v>
      </c>
      <c r="N3" s="101" t="str">
        <f t="shared" si="3"/>
        <v>#DIV/0!</v>
      </c>
      <c r="O3" s="101">
        <f t="shared" si="4"/>
        <v>0</v>
      </c>
      <c r="P3" s="101" t="str">
        <f t="shared" ref="P3:Q3" si="5">G3/K3</f>
        <v>#DIV/0!</v>
      </c>
      <c r="Q3" s="101" t="str">
        <f t="shared" si="5"/>
        <v>#DIV/0!</v>
      </c>
    </row>
    <row r="4">
      <c r="C4" s="226"/>
      <c r="F4" s="227">
        <v>43878.0</v>
      </c>
      <c r="G4" s="226">
        <v>9.0</v>
      </c>
      <c r="H4" s="226">
        <f t="shared" si="6"/>
        <v>0</v>
      </c>
      <c r="I4" s="226">
        <v>0.0</v>
      </c>
      <c r="J4" s="226">
        <f t="shared" si="7"/>
        <v>0</v>
      </c>
      <c r="K4" s="226">
        <f>sum(L2:L4)</f>
        <v>0</v>
      </c>
      <c r="L4" s="226">
        <v>0.0</v>
      </c>
      <c r="M4" s="105">
        <f t="shared" si="2"/>
        <v>0</v>
      </c>
      <c r="N4" s="101" t="str">
        <f t="shared" si="3"/>
        <v>#DIV/0!</v>
      </c>
      <c r="O4" s="101">
        <f t="shared" si="4"/>
        <v>0</v>
      </c>
      <c r="P4" s="101" t="str">
        <f t="shared" ref="P4:Q4" si="8">G4/K4</f>
        <v>#DIV/0!</v>
      </c>
      <c r="Q4" s="101" t="str">
        <f t="shared" si="8"/>
        <v>#DIV/0!</v>
      </c>
    </row>
    <row r="5">
      <c r="C5" s="226"/>
      <c r="F5" s="227">
        <v>43879.0</v>
      </c>
      <c r="G5" s="226">
        <v>9.0</v>
      </c>
      <c r="H5" s="226">
        <f t="shared" si="6"/>
        <v>0</v>
      </c>
      <c r="I5" s="226">
        <v>0.0</v>
      </c>
      <c r="J5" s="226">
        <f t="shared" si="7"/>
        <v>0</v>
      </c>
      <c r="K5" s="226">
        <f>sum(L2:L5)</f>
        <v>0</v>
      </c>
      <c r="L5" s="226">
        <v>0.0</v>
      </c>
      <c r="M5" s="105">
        <f t="shared" si="2"/>
        <v>0</v>
      </c>
      <c r="N5" s="101" t="str">
        <f t="shared" si="3"/>
        <v>#DIV/0!</v>
      </c>
      <c r="O5" s="101">
        <f t="shared" si="4"/>
        <v>0</v>
      </c>
      <c r="P5" s="101" t="str">
        <f t="shared" ref="P5:Q5" si="9">G5/K5</f>
        <v>#DIV/0!</v>
      </c>
      <c r="Q5" s="101" t="str">
        <f t="shared" si="9"/>
        <v>#DIV/0!</v>
      </c>
    </row>
    <row r="6">
      <c r="C6" s="226"/>
      <c r="F6" s="227">
        <v>43880.0</v>
      </c>
      <c r="G6" s="226">
        <v>9.0</v>
      </c>
      <c r="H6" s="226">
        <f t="shared" si="6"/>
        <v>0</v>
      </c>
      <c r="I6" s="226">
        <v>0.0</v>
      </c>
      <c r="J6" s="226">
        <f t="shared" si="7"/>
        <v>0</v>
      </c>
      <c r="K6" s="226">
        <f>sum(L2:L6)</f>
        <v>0</v>
      </c>
      <c r="L6" s="226">
        <v>0.0</v>
      </c>
      <c r="M6" s="105">
        <f t="shared" si="2"/>
        <v>0</v>
      </c>
      <c r="N6" s="101" t="str">
        <f t="shared" si="3"/>
        <v>#DIV/0!</v>
      </c>
      <c r="O6" s="101">
        <f t="shared" si="4"/>
        <v>0</v>
      </c>
      <c r="P6" s="101" t="str">
        <f t="shared" ref="P6:Q6" si="10">G6/K6</f>
        <v>#DIV/0!</v>
      </c>
      <c r="Q6" s="101" t="str">
        <f t="shared" si="10"/>
        <v>#DIV/0!</v>
      </c>
    </row>
    <row r="7">
      <c r="C7" s="226"/>
      <c r="F7" s="227">
        <v>43881.0</v>
      </c>
      <c r="G7" s="226">
        <v>9.0</v>
      </c>
      <c r="H7" s="226">
        <f t="shared" si="6"/>
        <v>0</v>
      </c>
      <c r="I7" s="226">
        <v>0.0</v>
      </c>
      <c r="J7" s="226">
        <f t="shared" si="7"/>
        <v>0</v>
      </c>
      <c r="K7" s="226">
        <f>sum(L2:L7)</f>
        <v>0</v>
      </c>
      <c r="L7" s="226">
        <v>0.0</v>
      </c>
      <c r="M7" s="105">
        <f t="shared" si="2"/>
        <v>0</v>
      </c>
      <c r="N7" s="101" t="str">
        <f t="shared" si="3"/>
        <v>#DIV/0!</v>
      </c>
      <c r="O7" s="101">
        <f t="shared" si="4"/>
        <v>0</v>
      </c>
      <c r="P7" s="101" t="str">
        <f t="shared" ref="P7:Q7" si="11">G7/K7</f>
        <v>#DIV/0!</v>
      </c>
      <c r="Q7" s="101" t="str">
        <f t="shared" si="11"/>
        <v>#DIV/0!</v>
      </c>
    </row>
    <row r="8">
      <c r="C8" s="226"/>
      <c r="F8" s="227">
        <v>43882.0</v>
      </c>
      <c r="G8" s="226">
        <v>9.0</v>
      </c>
      <c r="H8" s="226">
        <f t="shared" si="6"/>
        <v>0</v>
      </c>
      <c r="I8" s="226">
        <v>0.0</v>
      </c>
      <c r="J8" s="226">
        <f t="shared" si="7"/>
        <v>0</v>
      </c>
      <c r="K8" s="226">
        <f>sum(L2:L8)</f>
        <v>0</v>
      </c>
      <c r="L8" s="226">
        <v>0.0</v>
      </c>
      <c r="M8" s="105">
        <f t="shared" si="2"/>
        <v>0</v>
      </c>
      <c r="N8" s="101" t="str">
        <f t="shared" si="3"/>
        <v>#DIV/0!</v>
      </c>
      <c r="O8" s="101">
        <f t="shared" si="4"/>
        <v>0</v>
      </c>
      <c r="P8" s="101" t="str">
        <f t="shared" ref="P8:Q8" si="12">G8/K8</f>
        <v>#DIV/0!</v>
      </c>
      <c r="Q8" s="101" t="str">
        <f t="shared" si="12"/>
        <v>#DIV/0!</v>
      </c>
    </row>
    <row r="9">
      <c r="C9" s="226"/>
      <c r="F9" s="227">
        <v>43883.0</v>
      </c>
      <c r="G9" s="226">
        <v>9.0</v>
      </c>
      <c r="H9" s="226">
        <f t="shared" si="6"/>
        <v>0</v>
      </c>
      <c r="I9" s="226">
        <v>0.0</v>
      </c>
      <c r="J9" s="226">
        <f t="shared" si="7"/>
        <v>0</v>
      </c>
      <c r="K9" s="226">
        <f>sum(L2:L9)</f>
        <v>0</v>
      </c>
      <c r="L9" s="226">
        <v>0.0</v>
      </c>
      <c r="M9" s="105">
        <f t="shared" si="2"/>
        <v>0</v>
      </c>
      <c r="N9" s="101" t="str">
        <f t="shared" si="3"/>
        <v>#DIV/0!</v>
      </c>
      <c r="O9" s="101">
        <f t="shared" si="4"/>
        <v>0</v>
      </c>
      <c r="P9" s="101" t="str">
        <f t="shared" ref="P9:Q9" si="13">G9/K9</f>
        <v>#DIV/0!</v>
      </c>
      <c r="Q9" s="101" t="str">
        <f t="shared" si="13"/>
        <v>#DIV/0!</v>
      </c>
    </row>
    <row r="10">
      <c r="C10" s="226"/>
      <c r="F10" s="227">
        <v>43884.0</v>
      </c>
      <c r="G10" s="226">
        <v>13.0</v>
      </c>
      <c r="H10" s="226">
        <f t="shared" si="6"/>
        <v>4</v>
      </c>
      <c r="I10" s="226">
        <v>0.0</v>
      </c>
      <c r="J10" s="226">
        <f t="shared" si="7"/>
        <v>0</v>
      </c>
      <c r="K10" s="226">
        <f>sum(L2:L10)</f>
        <v>0</v>
      </c>
      <c r="L10" s="226">
        <v>0.0</v>
      </c>
      <c r="M10" s="105">
        <f t="shared" si="2"/>
        <v>0</v>
      </c>
      <c r="N10" s="101">
        <f t="shared" si="3"/>
        <v>0</v>
      </c>
      <c r="O10" s="101">
        <f t="shared" si="4"/>
        <v>0</v>
      </c>
      <c r="P10" s="101" t="str">
        <f t="shared" ref="P10:Q10" si="14">G10/K10</f>
        <v>#DIV/0!</v>
      </c>
      <c r="Q10" s="101" t="str">
        <f t="shared" si="14"/>
        <v>#DIV/0!</v>
      </c>
    </row>
    <row r="11">
      <c r="C11" s="226"/>
      <c r="F11" s="227">
        <v>43885.0</v>
      </c>
      <c r="G11" s="226">
        <v>13.0</v>
      </c>
      <c r="H11" s="226">
        <f t="shared" si="6"/>
        <v>0</v>
      </c>
      <c r="I11" s="226">
        <v>0.0</v>
      </c>
      <c r="J11" s="226">
        <f t="shared" si="7"/>
        <v>0</v>
      </c>
      <c r="K11" s="226">
        <f>sum(L2:L11)</f>
        <v>0</v>
      </c>
      <c r="L11" s="226">
        <v>0.0</v>
      </c>
      <c r="M11" s="105">
        <f t="shared" si="2"/>
        <v>0</v>
      </c>
      <c r="N11" s="101" t="str">
        <f t="shared" si="3"/>
        <v>#DIV/0!</v>
      </c>
      <c r="O11" s="101">
        <f t="shared" si="4"/>
        <v>0</v>
      </c>
      <c r="P11" s="101" t="str">
        <f t="shared" ref="P11:Q11" si="15">G11/K11</f>
        <v>#DIV/0!</v>
      </c>
      <c r="Q11" s="101" t="str">
        <f t="shared" si="15"/>
        <v>#DIV/0!</v>
      </c>
    </row>
    <row r="12">
      <c r="C12" s="226"/>
      <c r="F12" s="227">
        <v>43886.0</v>
      </c>
      <c r="G12" s="226">
        <v>13.0</v>
      </c>
      <c r="H12" s="226">
        <f t="shared" si="6"/>
        <v>0</v>
      </c>
      <c r="I12" s="226">
        <v>0.0</v>
      </c>
      <c r="J12" s="226">
        <f t="shared" si="7"/>
        <v>0</v>
      </c>
      <c r="K12" s="226">
        <f>sum(L2:L12)</f>
        <v>0</v>
      </c>
      <c r="L12" s="226">
        <v>0.0</v>
      </c>
      <c r="M12" s="105">
        <f t="shared" si="2"/>
        <v>0</v>
      </c>
      <c r="N12" s="101" t="str">
        <f t="shared" si="3"/>
        <v>#DIV/0!</v>
      </c>
      <c r="O12" s="101">
        <f t="shared" si="4"/>
        <v>0</v>
      </c>
      <c r="P12" s="101" t="str">
        <f t="shared" ref="P12:Q12" si="16">G12/K12</f>
        <v>#DIV/0!</v>
      </c>
      <c r="Q12" s="101" t="str">
        <f t="shared" si="16"/>
        <v>#DIV/0!</v>
      </c>
    </row>
    <row r="13">
      <c r="C13" s="226"/>
      <c r="F13" s="227">
        <v>43887.0</v>
      </c>
      <c r="G13" s="226">
        <v>13.0</v>
      </c>
      <c r="H13" s="226">
        <f t="shared" si="6"/>
        <v>0</v>
      </c>
      <c r="I13" s="226">
        <v>0.0</v>
      </c>
      <c r="J13" s="226">
        <f t="shared" si="7"/>
        <v>0</v>
      </c>
      <c r="K13" s="226">
        <f>sum(L2:L13)</f>
        <v>0</v>
      </c>
      <c r="L13" s="226">
        <v>0.0</v>
      </c>
      <c r="M13" s="105">
        <f t="shared" si="2"/>
        <v>0</v>
      </c>
      <c r="N13" s="101" t="str">
        <f t="shared" si="3"/>
        <v>#DIV/0!</v>
      </c>
      <c r="O13" s="101">
        <f t="shared" si="4"/>
        <v>0</v>
      </c>
      <c r="P13" s="101" t="str">
        <f t="shared" ref="P13:Q13" si="17">G13/K13</f>
        <v>#DIV/0!</v>
      </c>
      <c r="Q13" s="101" t="str">
        <f t="shared" si="17"/>
        <v>#DIV/0!</v>
      </c>
    </row>
    <row r="14">
      <c r="C14" s="226"/>
      <c r="F14" s="227">
        <v>43888.0</v>
      </c>
      <c r="G14" s="226">
        <v>16.0</v>
      </c>
      <c r="H14" s="226">
        <f t="shared" si="6"/>
        <v>3</v>
      </c>
      <c r="I14" s="226">
        <v>0.0</v>
      </c>
      <c r="J14" s="226">
        <f t="shared" si="7"/>
        <v>0</v>
      </c>
      <c r="K14" s="226">
        <f>sum(L2:L14)</f>
        <v>0</v>
      </c>
      <c r="L14" s="226">
        <v>0.0</v>
      </c>
      <c r="M14" s="105">
        <f t="shared" si="2"/>
        <v>0</v>
      </c>
      <c r="N14" s="101">
        <f t="shared" si="3"/>
        <v>0</v>
      </c>
      <c r="O14" s="101">
        <f t="shared" si="4"/>
        <v>0</v>
      </c>
      <c r="P14" s="101" t="str">
        <f t="shared" ref="P14:Q14" si="18">G14/K14</f>
        <v>#DIV/0!</v>
      </c>
      <c r="Q14" s="101" t="str">
        <f t="shared" si="18"/>
        <v>#DIV/0!</v>
      </c>
    </row>
    <row r="15">
      <c r="C15" s="226"/>
      <c r="F15" s="227">
        <v>43889.0</v>
      </c>
      <c r="G15" s="226">
        <v>20.0</v>
      </c>
      <c r="H15" s="226">
        <f t="shared" si="6"/>
        <v>4</v>
      </c>
      <c r="I15" s="226">
        <v>0.0</v>
      </c>
      <c r="J15" s="226">
        <f t="shared" si="7"/>
        <v>0</v>
      </c>
      <c r="K15" s="226">
        <f>sum(L2:L15)</f>
        <v>0</v>
      </c>
      <c r="L15" s="226">
        <v>0.0</v>
      </c>
      <c r="M15" s="105">
        <f t="shared" si="2"/>
        <v>0</v>
      </c>
      <c r="N15" s="101">
        <f t="shared" si="3"/>
        <v>0</v>
      </c>
      <c r="O15" s="101">
        <f t="shared" si="4"/>
        <v>0</v>
      </c>
      <c r="P15" s="101" t="str">
        <f t="shared" ref="P15:Q15" si="19">G15/K15</f>
        <v>#DIV/0!</v>
      </c>
      <c r="Q15" s="101" t="str">
        <f t="shared" si="19"/>
        <v>#DIV/0!</v>
      </c>
    </row>
    <row r="16">
      <c r="C16" s="226"/>
      <c r="F16" s="227">
        <v>43890.0</v>
      </c>
      <c r="G16" s="226">
        <v>23.0</v>
      </c>
      <c r="H16" s="226">
        <f t="shared" si="6"/>
        <v>3</v>
      </c>
      <c r="I16" s="226">
        <v>0.0</v>
      </c>
      <c r="J16" s="226">
        <f t="shared" si="7"/>
        <v>0</v>
      </c>
      <c r="K16" s="226">
        <f>sum(L2:L16)</f>
        <v>0</v>
      </c>
      <c r="L16" s="226">
        <v>0.0</v>
      </c>
      <c r="M16" s="105">
        <f t="shared" si="2"/>
        <v>0</v>
      </c>
      <c r="N16" s="101">
        <f t="shared" si="3"/>
        <v>0</v>
      </c>
      <c r="O16" s="101">
        <f t="shared" si="4"/>
        <v>0</v>
      </c>
      <c r="P16" s="101" t="str">
        <f t="shared" ref="P16:Q16" si="20">G16/K16</f>
        <v>#DIV/0!</v>
      </c>
      <c r="Q16" s="101" t="str">
        <f t="shared" si="20"/>
        <v>#DIV/0!</v>
      </c>
    </row>
    <row r="17">
      <c r="C17" s="226"/>
      <c r="F17" s="227">
        <v>43891.0</v>
      </c>
      <c r="G17" s="226">
        <v>36.0</v>
      </c>
      <c r="H17" s="226">
        <f t="shared" si="6"/>
        <v>13</v>
      </c>
      <c r="I17" s="226">
        <v>0.0</v>
      </c>
      <c r="J17" s="226">
        <f t="shared" si="7"/>
        <v>0</v>
      </c>
      <c r="K17" s="226">
        <f>sum(L2:L17)</f>
        <v>0</v>
      </c>
      <c r="L17" s="226">
        <v>0.0</v>
      </c>
      <c r="M17" s="105">
        <f t="shared" si="2"/>
        <v>0</v>
      </c>
      <c r="N17" s="101">
        <f t="shared" si="3"/>
        <v>0</v>
      </c>
      <c r="O17" s="101">
        <f t="shared" si="4"/>
        <v>0</v>
      </c>
      <c r="P17" s="101" t="str">
        <f t="shared" ref="P17:Q17" si="21">G17/K17</f>
        <v>#DIV/0!</v>
      </c>
      <c r="Q17" s="101" t="str">
        <f t="shared" si="21"/>
        <v>#DIV/0!</v>
      </c>
    </row>
    <row r="18">
      <c r="C18" s="226"/>
      <c r="F18" s="227">
        <v>43892.0</v>
      </c>
      <c r="G18" s="226">
        <v>39.0</v>
      </c>
      <c r="H18" s="226">
        <f t="shared" si="6"/>
        <v>3</v>
      </c>
      <c r="I18" s="226">
        <v>0.0</v>
      </c>
      <c r="J18" s="226">
        <f t="shared" si="7"/>
        <v>0</v>
      </c>
      <c r="K18" s="226">
        <f>sum(L2:L18)</f>
        <v>0</v>
      </c>
      <c r="L18" s="226">
        <v>0.0</v>
      </c>
      <c r="M18" s="105">
        <f t="shared" si="2"/>
        <v>0</v>
      </c>
      <c r="N18" s="101">
        <f t="shared" si="3"/>
        <v>0</v>
      </c>
      <c r="O18" s="101">
        <f t="shared" si="4"/>
        <v>0</v>
      </c>
      <c r="P18" s="101" t="str">
        <f t="shared" ref="P18:Q18" si="22">G18/K18</f>
        <v>#DIV/0!</v>
      </c>
      <c r="Q18" s="101" t="str">
        <f t="shared" si="22"/>
        <v>#DIV/0!</v>
      </c>
    </row>
    <row r="19">
      <c r="C19" s="226"/>
      <c r="F19" s="227">
        <v>43893.0</v>
      </c>
      <c r="G19" s="226">
        <v>51.0</v>
      </c>
      <c r="H19" s="226">
        <f t="shared" si="6"/>
        <v>12</v>
      </c>
      <c r="I19" s="226">
        <v>0.0</v>
      </c>
      <c r="J19" s="226">
        <f t="shared" si="7"/>
        <v>0</v>
      </c>
      <c r="K19" s="226">
        <f>sum(L2:L19)</f>
        <v>0</v>
      </c>
      <c r="L19" s="226">
        <v>0.0</v>
      </c>
      <c r="M19" s="105">
        <f t="shared" si="2"/>
        <v>0</v>
      </c>
      <c r="N19" s="101">
        <f t="shared" si="3"/>
        <v>0</v>
      </c>
      <c r="O19" s="101">
        <f t="shared" si="4"/>
        <v>0</v>
      </c>
      <c r="P19" s="101" t="str">
        <f t="shared" ref="P19:Q19" si="23">G19/K19</f>
        <v>#DIV/0!</v>
      </c>
      <c r="Q19" s="101" t="str">
        <f t="shared" si="23"/>
        <v>#DIV/0!</v>
      </c>
    </row>
    <row r="20">
      <c r="C20" s="226"/>
      <c r="F20" s="227">
        <v>43894.0</v>
      </c>
      <c r="G20" s="226">
        <v>87.0</v>
      </c>
      <c r="H20" s="226">
        <f t="shared" si="6"/>
        <v>36</v>
      </c>
      <c r="I20" s="226">
        <v>0.0</v>
      </c>
      <c r="J20" s="226">
        <f t="shared" si="7"/>
        <v>0</v>
      </c>
      <c r="K20" s="226">
        <f>sum(L2:L20)</f>
        <v>0</v>
      </c>
      <c r="L20" s="226">
        <v>0.0</v>
      </c>
      <c r="M20" s="105">
        <f t="shared" si="2"/>
        <v>0</v>
      </c>
      <c r="N20" s="101">
        <f t="shared" si="3"/>
        <v>0</v>
      </c>
      <c r="O20" s="101">
        <f t="shared" si="4"/>
        <v>0</v>
      </c>
      <c r="P20" s="101" t="str">
        <f t="shared" ref="P20:Q20" si="24">G20/K20</f>
        <v>#DIV/0!</v>
      </c>
      <c r="Q20" s="101" t="str">
        <f t="shared" si="24"/>
        <v>#DIV/0!</v>
      </c>
    </row>
    <row r="21">
      <c r="C21" s="226"/>
      <c r="F21" s="227">
        <v>43895.0</v>
      </c>
      <c r="G21" s="226">
        <v>116.0</v>
      </c>
      <c r="H21" s="226">
        <f t="shared" si="6"/>
        <v>29</v>
      </c>
      <c r="I21" s="226">
        <v>1.0</v>
      </c>
      <c r="J21" s="226">
        <f t="shared" si="7"/>
        <v>1</v>
      </c>
      <c r="K21" s="226">
        <f>sum(L2:L21)</f>
        <v>10</v>
      </c>
      <c r="L21" s="17">
        <v>10.0</v>
      </c>
      <c r="M21" s="105">
        <f t="shared" si="2"/>
        <v>0.8620689655</v>
      </c>
      <c r="N21" s="101">
        <f t="shared" si="3"/>
        <v>0.03448275862</v>
      </c>
      <c r="O21" s="101">
        <f t="shared" si="4"/>
        <v>0.008620689655</v>
      </c>
      <c r="P21" s="101">
        <f t="shared" ref="P21:Q21" si="25">G21/K21</f>
        <v>11.6</v>
      </c>
      <c r="Q21" s="101">
        <f t="shared" si="25"/>
        <v>2.9</v>
      </c>
    </row>
    <row r="22">
      <c r="C22" s="226"/>
      <c r="F22" s="227">
        <v>43896.0</v>
      </c>
      <c r="G22" s="226">
        <v>164.0</v>
      </c>
      <c r="H22" s="226">
        <f t="shared" si="6"/>
        <v>48</v>
      </c>
      <c r="I22" s="226">
        <v>2.0</v>
      </c>
      <c r="J22" s="226">
        <f t="shared" si="7"/>
        <v>1</v>
      </c>
      <c r="K22" s="226">
        <f>sum(L2:L22)</f>
        <v>10</v>
      </c>
      <c r="L22" s="17">
        <v>0.0</v>
      </c>
      <c r="M22" s="105">
        <f t="shared" si="2"/>
        <v>1.219512195</v>
      </c>
      <c r="N22" s="101">
        <f t="shared" si="3"/>
        <v>0.02083333333</v>
      </c>
      <c r="O22" s="101">
        <f t="shared" si="4"/>
        <v>0.01219512195</v>
      </c>
      <c r="P22" s="101">
        <f t="shared" ref="P22:Q22" si="26">G22/K22</f>
        <v>16.4</v>
      </c>
      <c r="Q22" s="101" t="str">
        <f t="shared" si="26"/>
        <v>#DIV/0!</v>
      </c>
    </row>
    <row r="23">
      <c r="F23" s="227">
        <v>43897.0</v>
      </c>
      <c r="G23" s="226">
        <v>209.0</v>
      </c>
      <c r="H23" s="226">
        <f t="shared" si="6"/>
        <v>45</v>
      </c>
      <c r="I23" s="226">
        <v>2.0</v>
      </c>
      <c r="J23" s="226">
        <f t="shared" si="7"/>
        <v>0</v>
      </c>
      <c r="K23" s="226">
        <f>sum(L2:L23)</f>
        <v>10</v>
      </c>
      <c r="L23" s="17">
        <v>0.0</v>
      </c>
      <c r="M23" s="105">
        <f t="shared" si="2"/>
        <v>0.956937799</v>
      </c>
      <c r="N23" s="101">
        <f t="shared" si="3"/>
        <v>0</v>
      </c>
      <c r="O23" s="101">
        <f t="shared" si="4"/>
        <v>0.00956937799</v>
      </c>
      <c r="P23" s="101">
        <f t="shared" ref="P23:Q23" si="27">G23/K23</f>
        <v>20.9</v>
      </c>
      <c r="Q23" s="101" t="str">
        <f t="shared" si="27"/>
        <v>#DIV/0!</v>
      </c>
    </row>
    <row r="24">
      <c r="F24" s="227">
        <v>43898.0</v>
      </c>
      <c r="G24" s="226">
        <v>278.0</v>
      </c>
      <c r="H24" s="226">
        <f t="shared" si="6"/>
        <v>69</v>
      </c>
      <c r="I24" s="226">
        <v>3.0</v>
      </c>
      <c r="J24" s="226">
        <f t="shared" si="7"/>
        <v>1</v>
      </c>
      <c r="K24" s="226">
        <f>sum(L2:L24)</f>
        <v>10</v>
      </c>
      <c r="L24" s="17">
        <v>0.0</v>
      </c>
      <c r="M24" s="105">
        <f t="shared" si="2"/>
        <v>1.079136691</v>
      </c>
      <c r="N24" s="101">
        <f t="shared" si="3"/>
        <v>0.01449275362</v>
      </c>
      <c r="O24" s="101">
        <f t="shared" si="4"/>
        <v>0.01079136691</v>
      </c>
      <c r="P24" s="101">
        <f t="shared" ref="P24:Q24" si="28">G24/K24</f>
        <v>27.8</v>
      </c>
      <c r="Q24" s="101" t="str">
        <f t="shared" si="28"/>
        <v>#DIV/0!</v>
      </c>
    </row>
    <row r="25">
      <c r="F25" s="227">
        <v>43899.0</v>
      </c>
      <c r="G25" s="226">
        <v>321.0</v>
      </c>
      <c r="H25" s="226">
        <f t="shared" si="6"/>
        <v>43</v>
      </c>
      <c r="I25" s="226">
        <v>5.0</v>
      </c>
      <c r="J25" s="226">
        <f t="shared" si="7"/>
        <v>2</v>
      </c>
      <c r="K25" s="226">
        <f>sum(L2:L25)</f>
        <v>10</v>
      </c>
      <c r="L25" s="17">
        <v>0.0</v>
      </c>
      <c r="M25" s="105">
        <f t="shared" si="2"/>
        <v>1.557632399</v>
      </c>
      <c r="N25" s="101">
        <f t="shared" si="3"/>
        <v>0.04651162791</v>
      </c>
      <c r="O25" s="101">
        <f t="shared" si="4"/>
        <v>0.01557632399</v>
      </c>
      <c r="P25" s="101">
        <f t="shared" ref="P25:Q25" si="29">G25/K25</f>
        <v>32.1</v>
      </c>
      <c r="Q25" s="101" t="str">
        <f t="shared" si="29"/>
        <v>#DIV/0!</v>
      </c>
    </row>
    <row r="26">
      <c r="F26" s="227">
        <v>43900.0</v>
      </c>
      <c r="G26" s="226">
        <v>383.0</v>
      </c>
      <c r="H26" s="226">
        <f t="shared" si="6"/>
        <v>62</v>
      </c>
      <c r="I26" s="226">
        <v>6.0</v>
      </c>
      <c r="J26" s="226">
        <f t="shared" si="7"/>
        <v>1</v>
      </c>
      <c r="K26" s="226">
        <f>sum(L2:L26)</f>
        <v>10</v>
      </c>
      <c r="L26" s="17">
        <v>0.0</v>
      </c>
      <c r="M26" s="105">
        <f t="shared" si="2"/>
        <v>1.566579634</v>
      </c>
      <c r="N26" s="101">
        <f t="shared" si="3"/>
        <v>0.01612903226</v>
      </c>
      <c r="O26" s="101">
        <f t="shared" si="4"/>
        <v>0.01566579634</v>
      </c>
      <c r="P26" s="101">
        <f t="shared" ref="P26:Q26" si="30">G26/K26</f>
        <v>38.3</v>
      </c>
      <c r="Q26" s="101" t="str">
        <f t="shared" si="30"/>
        <v>#DIV/0!</v>
      </c>
    </row>
    <row r="27">
      <c r="F27" s="227">
        <v>43901.0</v>
      </c>
      <c r="G27" s="226">
        <v>460.0</v>
      </c>
      <c r="H27" s="226">
        <f t="shared" si="6"/>
        <v>77</v>
      </c>
      <c r="I27" s="226">
        <v>8.0</v>
      </c>
      <c r="J27" s="226">
        <f t="shared" si="7"/>
        <v>2</v>
      </c>
      <c r="K27" s="226">
        <f>sum(L2:L27)</f>
        <v>10</v>
      </c>
      <c r="L27" s="17">
        <v>0.0</v>
      </c>
      <c r="M27" s="105">
        <f t="shared" si="2"/>
        <v>1.739130435</v>
      </c>
      <c r="N27" s="101">
        <f t="shared" si="3"/>
        <v>0.02597402597</v>
      </c>
      <c r="O27" s="101">
        <f t="shared" si="4"/>
        <v>0.01739130435</v>
      </c>
      <c r="P27" s="101">
        <f t="shared" ref="P27:Q27" si="31">G27/K27</f>
        <v>46</v>
      </c>
      <c r="Q27" s="101" t="str">
        <f t="shared" si="31"/>
        <v>#DIV/0!</v>
      </c>
    </row>
    <row r="28">
      <c r="F28" s="227">
        <v>43902.0</v>
      </c>
      <c r="G28" s="226">
        <v>590.0</v>
      </c>
      <c r="H28" s="226">
        <f t="shared" si="6"/>
        <v>130</v>
      </c>
      <c r="I28" s="226">
        <v>10.0</v>
      </c>
      <c r="J28" s="226">
        <f t="shared" si="7"/>
        <v>2</v>
      </c>
      <c r="K28" s="226">
        <f>sum(L2:L28)</f>
        <v>10</v>
      </c>
      <c r="L28" s="17">
        <v>0.0</v>
      </c>
      <c r="M28" s="105">
        <f t="shared" si="2"/>
        <v>1.694915254</v>
      </c>
      <c r="N28" s="101">
        <f t="shared" si="3"/>
        <v>0.01538461538</v>
      </c>
      <c r="O28" s="101">
        <f t="shared" si="4"/>
        <v>0.01694915254</v>
      </c>
      <c r="P28" s="101">
        <f t="shared" ref="P28:Q28" si="32">G28/K28</f>
        <v>59</v>
      </c>
      <c r="Q28" s="101" t="str">
        <f t="shared" si="32"/>
        <v>#DIV/0!</v>
      </c>
    </row>
    <row r="29">
      <c r="F29" s="227">
        <v>43903.0</v>
      </c>
      <c r="G29" s="226">
        <v>798.0</v>
      </c>
      <c r="H29" s="226">
        <f t="shared" si="6"/>
        <v>208</v>
      </c>
      <c r="I29" s="226">
        <v>11.0</v>
      </c>
      <c r="J29" s="226">
        <f t="shared" si="7"/>
        <v>1</v>
      </c>
      <c r="K29" s="226">
        <f>sum(L2:L29)</f>
        <v>10</v>
      </c>
      <c r="L29" s="17">
        <v>0.0</v>
      </c>
      <c r="M29" s="105">
        <f t="shared" si="2"/>
        <v>1.378446115</v>
      </c>
      <c r="N29" s="101">
        <f t="shared" si="3"/>
        <v>0.004807692308</v>
      </c>
      <c r="O29" s="101">
        <f t="shared" si="4"/>
        <v>0.01378446115</v>
      </c>
      <c r="P29" s="101">
        <f t="shared" ref="P29:Q29" si="33">G29/K29</f>
        <v>79.8</v>
      </c>
      <c r="Q29" s="101" t="str">
        <f t="shared" si="33"/>
        <v>#DIV/0!</v>
      </c>
    </row>
    <row r="30">
      <c r="F30" s="227">
        <v>43904.0</v>
      </c>
      <c r="G30" s="226">
        <v>1140.0</v>
      </c>
      <c r="H30" s="226">
        <f t="shared" si="6"/>
        <v>342</v>
      </c>
      <c r="I30" s="226">
        <v>21.0</v>
      </c>
      <c r="J30" s="226">
        <f t="shared" si="7"/>
        <v>10</v>
      </c>
      <c r="K30" s="226">
        <f>sum(L2:L30)</f>
        <v>10</v>
      </c>
      <c r="L30" s="17">
        <v>0.0</v>
      </c>
      <c r="M30" s="105">
        <f t="shared" si="2"/>
        <v>1.842105263</v>
      </c>
      <c r="N30" s="101">
        <f t="shared" si="3"/>
        <v>0.02923976608</v>
      </c>
      <c r="O30" s="101">
        <f t="shared" si="4"/>
        <v>0.01842105263</v>
      </c>
      <c r="P30" s="101">
        <f t="shared" ref="P30:Q30" si="34">G30/K30</f>
        <v>114</v>
      </c>
      <c r="Q30" s="101" t="str">
        <f t="shared" si="34"/>
        <v>#DIV/0!</v>
      </c>
    </row>
    <row r="31">
      <c r="F31" s="227">
        <v>43905.0</v>
      </c>
      <c r="G31" s="226">
        <v>1391.0</v>
      </c>
      <c r="H31" s="226">
        <f t="shared" si="6"/>
        <v>251</v>
      </c>
      <c r="I31" s="226">
        <v>35.0</v>
      </c>
      <c r="J31" s="226">
        <f t="shared" si="7"/>
        <v>14</v>
      </c>
      <c r="K31" s="226">
        <f>sum(L2:L31)</f>
        <v>12</v>
      </c>
      <c r="L31" s="17">
        <v>2.0</v>
      </c>
      <c r="M31" s="105">
        <f t="shared" si="2"/>
        <v>2.516175413</v>
      </c>
      <c r="N31" s="101">
        <f t="shared" si="3"/>
        <v>0.05577689243</v>
      </c>
      <c r="O31" s="101">
        <f t="shared" si="4"/>
        <v>0.02516175413</v>
      </c>
      <c r="P31" s="101">
        <f t="shared" ref="P31:Q31" si="35">G31/K31</f>
        <v>115.9166667</v>
      </c>
      <c r="Q31" s="101">
        <f t="shared" si="35"/>
        <v>125.5</v>
      </c>
    </row>
    <row r="32">
      <c r="F32" s="227">
        <v>43906.0</v>
      </c>
      <c r="G32" s="226">
        <v>1543.0</v>
      </c>
      <c r="H32" s="226">
        <f t="shared" si="6"/>
        <v>152</v>
      </c>
      <c r="I32" s="226">
        <v>55.0</v>
      </c>
      <c r="J32" s="226">
        <f t="shared" si="7"/>
        <v>20</v>
      </c>
      <c r="K32" s="226">
        <f>sum(L2:L32)</f>
        <v>44</v>
      </c>
      <c r="L32" s="17">
        <v>32.0</v>
      </c>
      <c r="M32" s="105">
        <f t="shared" si="2"/>
        <v>3.56448477</v>
      </c>
      <c r="N32" s="101">
        <f t="shared" si="3"/>
        <v>0.1315789474</v>
      </c>
      <c r="O32" s="101">
        <f t="shared" si="4"/>
        <v>0.0356448477</v>
      </c>
      <c r="P32" s="101">
        <f t="shared" ref="P32:Q32" si="36">G32/K32</f>
        <v>35.06818182</v>
      </c>
      <c r="Q32" s="101">
        <f t="shared" si="36"/>
        <v>4.75</v>
      </c>
    </row>
    <row r="33">
      <c r="F33" s="227">
        <v>43907.0</v>
      </c>
      <c r="G33" s="226">
        <v>1950.0</v>
      </c>
      <c r="H33" s="226">
        <f t="shared" si="6"/>
        <v>407</v>
      </c>
      <c r="I33" s="226">
        <v>71.0</v>
      </c>
      <c r="J33" s="226">
        <f t="shared" si="7"/>
        <v>16</v>
      </c>
      <c r="K33" s="226">
        <f>sum(L2:L33)</f>
        <v>57</v>
      </c>
      <c r="L33" s="17">
        <v>13.0</v>
      </c>
      <c r="M33" s="105">
        <f t="shared" si="2"/>
        <v>3.641025641</v>
      </c>
      <c r="N33" s="101">
        <f t="shared" si="3"/>
        <v>0.03931203931</v>
      </c>
      <c r="O33" s="101">
        <f t="shared" si="4"/>
        <v>0.03641025641</v>
      </c>
      <c r="P33" s="101">
        <f t="shared" ref="P33:Q33" si="37">G33/K33</f>
        <v>34.21052632</v>
      </c>
      <c r="Q33" s="101">
        <f t="shared" si="37"/>
        <v>31.30769231</v>
      </c>
    </row>
    <row r="34">
      <c r="F34" s="227">
        <v>43908.0</v>
      </c>
      <c r="G34" s="226">
        <v>2626.0</v>
      </c>
      <c r="H34" s="226">
        <f t="shared" si="6"/>
        <v>676</v>
      </c>
      <c r="I34" s="226">
        <v>104.0</v>
      </c>
      <c r="J34" s="226">
        <f t="shared" si="7"/>
        <v>33</v>
      </c>
      <c r="K34" s="226">
        <f>sum(L2:L34)</f>
        <v>57</v>
      </c>
      <c r="L34" s="17">
        <v>0.0</v>
      </c>
      <c r="M34" s="105">
        <f t="shared" si="2"/>
        <v>3.96039604</v>
      </c>
      <c r="N34" s="101">
        <f t="shared" si="3"/>
        <v>0.04881656805</v>
      </c>
      <c r="O34" s="101">
        <f t="shared" si="4"/>
        <v>0.0396039604</v>
      </c>
      <c r="P34" s="101">
        <f t="shared" ref="P34:Q34" si="38">G34/K34</f>
        <v>46.07017544</v>
      </c>
      <c r="Q34" s="101" t="str">
        <f t="shared" si="38"/>
        <v>#DIV/0!</v>
      </c>
    </row>
    <row r="35">
      <c r="F35" s="227">
        <v>43909.0</v>
      </c>
      <c r="G35" s="226">
        <v>3269.0</v>
      </c>
      <c r="H35" s="226">
        <f t="shared" si="6"/>
        <v>643</v>
      </c>
      <c r="I35" s="226">
        <v>144.0</v>
      </c>
      <c r="J35" s="226">
        <f t="shared" si="7"/>
        <v>40</v>
      </c>
      <c r="K35" s="226">
        <f>sum(L2:L35)</f>
        <v>57</v>
      </c>
      <c r="L35" s="17">
        <v>0.0</v>
      </c>
      <c r="M35" s="105">
        <f t="shared" si="2"/>
        <v>4.405016825</v>
      </c>
      <c r="N35" s="101">
        <f t="shared" si="3"/>
        <v>0.06220839813</v>
      </c>
      <c r="O35" s="101">
        <f t="shared" si="4"/>
        <v>0.04405016825</v>
      </c>
      <c r="P35" s="101">
        <f t="shared" ref="P35:Q35" si="39">G35/K35</f>
        <v>57.35087719</v>
      </c>
      <c r="Q35" s="101" t="str">
        <f t="shared" si="39"/>
        <v>#DIV/0!</v>
      </c>
    </row>
    <row r="36">
      <c r="F36" s="227">
        <v>43910.0</v>
      </c>
      <c r="G36" s="226">
        <v>3983.0</v>
      </c>
      <c r="H36" s="226">
        <f t="shared" si="6"/>
        <v>714</v>
      </c>
      <c r="I36" s="226">
        <v>177.0</v>
      </c>
      <c r="J36" s="226">
        <f t="shared" si="7"/>
        <v>33</v>
      </c>
      <c r="K36" s="226">
        <f>sum(L2:L36)</f>
        <v>57</v>
      </c>
      <c r="L36" s="17">
        <v>0.0</v>
      </c>
      <c r="M36" s="105">
        <f t="shared" si="2"/>
        <v>4.443886518</v>
      </c>
      <c r="N36" s="101">
        <f t="shared" si="3"/>
        <v>0.04621848739</v>
      </c>
      <c r="O36" s="101">
        <f t="shared" si="4"/>
        <v>0.04443886518</v>
      </c>
      <c r="P36" s="101">
        <f t="shared" ref="P36:Q36" si="40">G36/K36</f>
        <v>69.87719298</v>
      </c>
      <c r="Q36" s="101" t="str">
        <f t="shared" si="40"/>
        <v>#DIV/0!</v>
      </c>
    </row>
    <row r="37">
      <c r="F37" s="227">
        <v>43911.0</v>
      </c>
      <c r="G37" s="226">
        <v>5018.0</v>
      </c>
      <c r="H37" s="226">
        <f t="shared" si="6"/>
        <v>1035</v>
      </c>
      <c r="I37" s="226">
        <v>233.0</v>
      </c>
      <c r="J37" s="226">
        <f t="shared" si="7"/>
        <v>56</v>
      </c>
      <c r="K37" s="226">
        <f>sum(L2:L37)</f>
        <v>85</v>
      </c>
      <c r="L37" s="17">
        <v>28.0</v>
      </c>
      <c r="M37" s="105">
        <f t="shared" si="2"/>
        <v>4.643284177</v>
      </c>
      <c r="N37" s="101">
        <f t="shared" si="3"/>
        <v>0.05410628019</v>
      </c>
      <c r="O37" s="101">
        <f t="shared" si="4"/>
        <v>0.04643284177</v>
      </c>
      <c r="P37" s="101">
        <f t="shared" ref="P37:Q37" si="41">G37/K37</f>
        <v>59.03529412</v>
      </c>
      <c r="Q37" s="101">
        <f t="shared" si="41"/>
        <v>36.96428571</v>
      </c>
    </row>
    <row r="38">
      <c r="F38" s="227">
        <v>43912.0</v>
      </c>
      <c r="G38" s="17">
        <v>5683.0</v>
      </c>
      <c r="H38" s="226">
        <f t="shared" si="6"/>
        <v>665</v>
      </c>
      <c r="I38" s="17">
        <v>281.0</v>
      </c>
      <c r="J38" s="226">
        <f t="shared" si="7"/>
        <v>48</v>
      </c>
      <c r="K38" s="226">
        <f>sum(L1:L38)</f>
        <v>85</v>
      </c>
      <c r="L38" s="17">
        <v>0.0</v>
      </c>
      <c r="M38" s="105">
        <f t="shared" si="2"/>
        <v>4.944571529</v>
      </c>
      <c r="N38" s="101">
        <f t="shared" si="3"/>
        <v>0.07218045113</v>
      </c>
      <c r="O38" s="101">
        <f t="shared" si="4"/>
        <v>0.04944571529</v>
      </c>
      <c r="P38" s="101">
        <f t="shared" ref="P38:Q38" si="42">G38/K38</f>
        <v>66.85882353</v>
      </c>
      <c r="Q38" s="101" t="str">
        <f t="shared" si="42"/>
        <v>#DIV/0!</v>
      </c>
    </row>
    <row r="39">
      <c r="F39" s="227">
        <v>43913.0</v>
      </c>
      <c r="G39" s="17">
        <v>6650.0</v>
      </c>
      <c r="H39" s="226">
        <f t="shared" si="6"/>
        <v>967</v>
      </c>
      <c r="I39" s="17">
        <v>335.0</v>
      </c>
      <c r="J39" s="226">
        <f t="shared" si="7"/>
        <v>54</v>
      </c>
      <c r="K39" s="226">
        <f>sum(L1:L39)</f>
        <v>127</v>
      </c>
      <c r="L39" s="17">
        <v>42.0</v>
      </c>
      <c r="M39" s="105">
        <f t="shared" si="2"/>
        <v>5.037593985</v>
      </c>
      <c r="N39" s="101">
        <f t="shared" si="3"/>
        <v>0.05584281282</v>
      </c>
      <c r="O39" s="101">
        <f t="shared" si="4"/>
        <v>0.05037593985</v>
      </c>
      <c r="P39" s="101">
        <f t="shared" ref="P39:Q39" si="43">G39/K39</f>
        <v>52.36220472</v>
      </c>
      <c r="Q39" s="101">
        <f t="shared" si="43"/>
        <v>23.02380952</v>
      </c>
    </row>
    <row r="40">
      <c r="F40" s="227">
        <v>43914.0</v>
      </c>
      <c r="G40" s="17">
        <v>8077.0</v>
      </c>
      <c r="H40" s="226">
        <f t="shared" si="6"/>
        <v>1427</v>
      </c>
      <c r="I40" s="17">
        <v>422.0</v>
      </c>
      <c r="J40" s="226">
        <f t="shared" si="7"/>
        <v>87</v>
      </c>
      <c r="K40" s="226">
        <f>sum(L1:L40)</f>
        <v>127</v>
      </c>
      <c r="L40" s="17">
        <v>0.0</v>
      </c>
      <c r="M40" s="105">
        <f t="shared" si="2"/>
        <v>5.224712146</v>
      </c>
      <c r="N40" s="101">
        <f t="shared" si="3"/>
        <v>0.06096706377</v>
      </c>
      <c r="O40" s="101">
        <f t="shared" si="4"/>
        <v>0.05224712146</v>
      </c>
      <c r="P40" s="101">
        <f t="shared" ref="P40:Q40" si="44">G40/K40</f>
        <v>63.5984252</v>
      </c>
      <c r="Q40" s="101" t="str">
        <f t="shared" si="44"/>
        <v>#DIV/0!</v>
      </c>
    </row>
    <row r="41">
      <c r="F41" s="227">
        <v>43915.0</v>
      </c>
      <c r="G41" s="17">
        <v>9529.0</v>
      </c>
      <c r="H41" s="226">
        <f t="shared" si="6"/>
        <v>1452</v>
      </c>
      <c r="I41" s="17">
        <v>463.0</v>
      </c>
      <c r="J41" s="226">
        <f t="shared" si="7"/>
        <v>41</v>
      </c>
      <c r="K41" s="226">
        <f>sum(L1:L41)</f>
        <v>127</v>
      </c>
      <c r="L41" s="17">
        <v>0.0</v>
      </c>
      <c r="M41" s="105">
        <f t="shared" si="2"/>
        <v>4.858851926</v>
      </c>
      <c r="N41" s="101">
        <f t="shared" si="3"/>
        <v>0.0282369146</v>
      </c>
      <c r="O41" s="101">
        <f t="shared" si="4"/>
        <v>0.04858851926</v>
      </c>
      <c r="P41" s="101">
        <f t="shared" ref="P41:Q41" si="45">G41/K41</f>
        <v>75.03149606</v>
      </c>
      <c r="Q41" s="101" t="str">
        <f t="shared" si="45"/>
        <v>#DIV/0!</v>
      </c>
    </row>
    <row r="42">
      <c r="F42" s="227">
        <v>43916.0</v>
      </c>
      <c r="G42" s="17">
        <v>11658.0</v>
      </c>
      <c r="H42" s="226">
        <f t="shared" si="6"/>
        <v>2129</v>
      </c>
      <c r="I42" s="17">
        <v>578.0</v>
      </c>
      <c r="J42" s="226">
        <f t="shared" si="7"/>
        <v>115</v>
      </c>
      <c r="K42" s="226">
        <f>sum(L1:L42)</f>
        <v>127</v>
      </c>
      <c r="L42" s="17">
        <v>0.0</v>
      </c>
      <c r="M42" s="105">
        <f t="shared" si="2"/>
        <v>4.957968777</v>
      </c>
      <c r="N42" s="101">
        <f t="shared" si="3"/>
        <v>0.05401596994</v>
      </c>
      <c r="O42" s="101">
        <f t="shared" si="4"/>
        <v>0.04957968777</v>
      </c>
      <c r="P42" s="101">
        <f t="shared" ref="P42:Q42" si="46">G42/K42</f>
        <v>91.79527559</v>
      </c>
      <c r="Q42" s="101" t="str">
        <f t="shared" si="46"/>
        <v>#DIV/0!</v>
      </c>
    </row>
    <row r="43">
      <c r="F43" s="227">
        <v>43917.0</v>
      </c>
      <c r="G43" s="17">
        <v>14543.0</v>
      </c>
      <c r="H43" s="226">
        <f t="shared" si="6"/>
        <v>2885</v>
      </c>
      <c r="I43" s="17">
        <v>759.0</v>
      </c>
      <c r="J43" s="226">
        <f t="shared" si="7"/>
        <v>181</v>
      </c>
      <c r="K43" s="226">
        <f>sum(L1:L43)</f>
        <v>127</v>
      </c>
      <c r="L43" s="17">
        <v>0.0</v>
      </c>
      <c r="M43" s="105">
        <f t="shared" si="2"/>
        <v>5.219005707</v>
      </c>
      <c r="N43" s="101">
        <f t="shared" si="3"/>
        <v>0.06273830156</v>
      </c>
      <c r="O43" s="101">
        <f t="shared" si="4"/>
        <v>0.05219005707</v>
      </c>
      <c r="P43" s="101">
        <f t="shared" ref="P43:Q43" si="47">G43/K43</f>
        <v>114.511811</v>
      </c>
      <c r="Q43" s="101" t="str">
        <f t="shared" si="47"/>
        <v>#DIV/0!</v>
      </c>
    </row>
    <row r="44">
      <c r="F44" s="227">
        <v>43918.0</v>
      </c>
      <c r="G44" s="17">
        <v>17089.0</v>
      </c>
      <c r="H44" s="226">
        <f t="shared" si="6"/>
        <v>2546</v>
      </c>
      <c r="I44" s="17">
        <v>1019.0</v>
      </c>
      <c r="J44" s="226">
        <f t="shared" si="7"/>
        <v>260</v>
      </c>
      <c r="K44" s="226">
        <f>sum(L1:L44)</f>
        <v>127</v>
      </c>
      <c r="L44" s="17">
        <v>0.0</v>
      </c>
      <c r="M44" s="105">
        <f t="shared" si="2"/>
        <v>5.962900111</v>
      </c>
      <c r="N44" s="101">
        <f t="shared" si="3"/>
        <v>0.1021209741</v>
      </c>
      <c r="O44" s="101">
        <f t="shared" si="4"/>
        <v>0.05962900111</v>
      </c>
      <c r="P44" s="101">
        <f t="shared" ref="P44:Q44" si="48">G44/K44</f>
        <v>134.5590551</v>
      </c>
      <c r="Q44" s="101" t="str">
        <f t="shared" si="48"/>
        <v>#DIV/0!</v>
      </c>
    </row>
    <row r="45">
      <c r="F45" s="227">
        <v>43919.0</v>
      </c>
      <c r="G45" s="17">
        <v>19522.0</v>
      </c>
      <c r="H45" s="226">
        <f t="shared" si="6"/>
        <v>2433</v>
      </c>
      <c r="I45" s="17">
        <v>1228.0</v>
      </c>
      <c r="J45" s="226">
        <f t="shared" si="7"/>
        <v>209</v>
      </c>
      <c r="K45" s="226">
        <f>sum(L1:L45)</f>
        <v>127</v>
      </c>
      <c r="L45" s="17">
        <v>0.0</v>
      </c>
      <c r="M45" s="105">
        <f t="shared" si="2"/>
        <v>6.290339105</v>
      </c>
      <c r="N45" s="101">
        <f t="shared" si="3"/>
        <v>0.08590217838</v>
      </c>
      <c r="O45" s="101">
        <f t="shared" si="4"/>
        <v>0.06290339105</v>
      </c>
      <c r="P45" s="101">
        <f t="shared" ref="P45:Q45" si="49">G45/K45</f>
        <v>153.7165354</v>
      </c>
      <c r="Q45" s="101" t="str">
        <f t="shared" si="49"/>
        <v>#DIV/0!</v>
      </c>
    </row>
    <row r="46">
      <c r="F46" s="227">
        <v>43920.0</v>
      </c>
      <c r="G46" s="17">
        <v>22141.0</v>
      </c>
      <c r="H46" s="226">
        <f t="shared" si="6"/>
        <v>2619</v>
      </c>
      <c r="I46" s="17">
        <v>1408.0</v>
      </c>
      <c r="J46" s="226">
        <f t="shared" si="7"/>
        <v>180</v>
      </c>
      <c r="K46" s="226">
        <f>sum(L1:L46)</f>
        <v>127</v>
      </c>
      <c r="L46" s="17">
        <v>0.0</v>
      </c>
      <c r="M46" s="105">
        <f t="shared" si="2"/>
        <v>6.359243033</v>
      </c>
      <c r="N46" s="101">
        <f t="shared" si="3"/>
        <v>0.06872852234</v>
      </c>
      <c r="O46" s="101">
        <f t="shared" si="4"/>
        <v>0.06359243033</v>
      </c>
      <c r="P46" s="101">
        <f t="shared" ref="P46:Q46" si="50">G46/K46</f>
        <v>174.3385827</v>
      </c>
      <c r="Q46" s="101" t="str">
        <f t="shared" si="50"/>
        <v>#DIV/0!</v>
      </c>
    </row>
    <row r="47">
      <c r="F47" s="227">
        <v>43921.0</v>
      </c>
      <c r="G47" s="101">
        <f t="shared" ref="G47:G53" si="51">G46+H47</f>
        <v>24760</v>
      </c>
      <c r="H47" s="234">
        <v>2619.0</v>
      </c>
      <c r="I47" s="101">
        <f t="shared" ref="I47:I53" si="52">I46+J47</f>
        <v>1789</v>
      </c>
      <c r="J47" s="234">
        <v>381.0</v>
      </c>
      <c r="M47" s="105">
        <f t="shared" si="2"/>
        <v>7.225363489</v>
      </c>
    </row>
    <row r="48">
      <c r="F48" s="227">
        <v>43922.0</v>
      </c>
      <c r="G48" s="101">
        <f t="shared" si="51"/>
        <v>27769</v>
      </c>
      <c r="H48" s="234">
        <v>3009.0</v>
      </c>
      <c r="I48" s="101">
        <f t="shared" si="52"/>
        <v>2352</v>
      </c>
      <c r="J48" s="234">
        <v>563.0</v>
      </c>
      <c r="M48" s="105">
        <f t="shared" si="2"/>
        <v>8.469876481</v>
      </c>
    </row>
    <row r="49">
      <c r="F49" s="227">
        <v>43923.0</v>
      </c>
      <c r="G49" s="101">
        <f t="shared" si="51"/>
        <v>32093</v>
      </c>
      <c r="H49" s="234">
        <v>4324.0</v>
      </c>
      <c r="I49" s="101">
        <f t="shared" si="52"/>
        <v>2921</v>
      </c>
      <c r="J49" s="234">
        <v>569.0</v>
      </c>
      <c r="M49" s="105">
        <f t="shared" si="2"/>
        <v>9.101673262</v>
      </c>
    </row>
    <row r="50">
      <c r="F50" s="227">
        <v>43924.0</v>
      </c>
      <c r="G50" s="101">
        <f t="shared" si="51"/>
        <v>36337</v>
      </c>
      <c r="H50" s="234">
        <v>4244.0</v>
      </c>
      <c r="I50" s="101">
        <f t="shared" si="52"/>
        <v>3605</v>
      </c>
      <c r="J50" s="234">
        <v>684.0</v>
      </c>
      <c r="M50" s="105">
        <f t="shared" si="2"/>
        <v>9.921017145</v>
      </c>
    </row>
    <row r="51">
      <c r="F51" s="227">
        <v>43925.0</v>
      </c>
      <c r="G51" s="101">
        <f t="shared" si="51"/>
        <v>40787</v>
      </c>
      <c r="H51" s="234">
        <v>4450.0</v>
      </c>
      <c r="I51" s="101">
        <f t="shared" si="52"/>
        <v>4313</v>
      </c>
      <c r="J51" s="234">
        <v>708.0</v>
      </c>
      <c r="M51" s="105">
        <f t="shared" si="2"/>
        <v>10.57444774</v>
      </c>
    </row>
    <row r="52">
      <c r="F52" s="227">
        <v>43926.0</v>
      </c>
      <c r="G52" s="101">
        <f t="shared" si="51"/>
        <v>44522</v>
      </c>
      <c r="H52" s="234">
        <v>3735.0</v>
      </c>
      <c r="I52" s="101">
        <f t="shared" si="52"/>
        <v>4934</v>
      </c>
      <c r="J52" s="234">
        <v>621.0</v>
      </c>
      <c r="M52" s="105">
        <f t="shared" si="2"/>
        <v>11.08216163</v>
      </c>
    </row>
    <row r="53">
      <c r="F53" s="227">
        <v>43927.0</v>
      </c>
      <c r="G53" s="101">
        <f t="shared" si="51"/>
        <v>50425</v>
      </c>
      <c r="H53" s="234">
        <v>5903.0</v>
      </c>
      <c r="I53" s="101">
        <f t="shared" si="52"/>
        <v>5373</v>
      </c>
      <c r="J53" s="234">
        <v>439.0</v>
      </c>
      <c r="M53" s="105">
        <f t="shared" si="2"/>
        <v>10.65542885</v>
      </c>
    </row>
    <row r="54">
      <c r="F54" s="227"/>
      <c r="H54" s="234"/>
      <c r="J54" s="234"/>
    </row>
    <row r="55">
      <c r="F55" s="227"/>
    </row>
    <row r="56">
      <c r="F56" s="227"/>
    </row>
    <row r="57">
      <c r="F57" s="227"/>
    </row>
    <row r="58">
      <c r="F58" s="227"/>
    </row>
  </sheetData>
  <mergeCells count="2">
    <mergeCell ref="A2:B2"/>
    <mergeCell ref="A3:B3"/>
  </mergeCell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8" max="8" width="17.71"/>
    <col customWidth="1" min="10" max="10" width="18.43"/>
  </cols>
  <sheetData>
    <row r="1">
      <c r="A1" s="225" t="s">
        <v>547</v>
      </c>
      <c r="C1" s="226"/>
      <c r="E1" s="17"/>
      <c r="F1" s="17" t="s">
        <v>534</v>
      </c>
      <c r="G1" s="17" t="s">
        <v>14</v>
      </c>
      <c r="H1" s="17" t="s">
        <v>535</v>
      </c>
      <c r="I1" s="17" t="s">
        <v>18</v>
      </c>
      <c r="J1" s="17" t="s">
        <v>536</v>
      </c>
      <c r="K1" s="17" t="s">
        <v>537</v>
      </c>
      <c r="L1" s="17" t="s">
        <v>538</v>
      </c>
      <c r="M1" s="17" t="s">
        <v>539</v>
      </c>
      <c r="N1" s="17" t="s">
        <v>540</v>
      </c>
      <c r="O1" s="17" t="s">
        <v>541</v>
      </c>
      <c r="P1" s="17" t="s">
        <v>542</v>
      </c>
      <c r="Q1" s="17" t="s">
        <v>543</v>
      </c>
    </row>
    <row r="2">
      <c r="A2" s="225" t="s">
        <v>553</v>
      </c>
      <c r="C2" s="226"/>
      <c r="E2" s="17"/>
      <c r="F2" s="227">
        <v>43876.0</v>
      </c>
      <c r="G2" s="226">
        <v>12.0</v>
      </c>
      <c r="H2" s="226">
        <v>9.0</v>
      </c>
      <c r="I2" s="226">
        <v>1.0</v>
      </c>
      <c r="J2" s="226">
        <v>0.0</v>
      </c>
      <c r="K2" s="226">
        <v>0.0</v>
      </c>
      <c r="L2" s="17">
        <v>0.0</v>
      </c>
      <c r="M2" s="105">
        <f t="shared" ref="M2:M53" si="2">100*(I2/G2)</f>
        <v>8.333333333</v>
      </c>
      <c r="N2" s="101">
        <f t="shared" ref="N2:N46" si="3">J2/H2</f>
        <v>0</v>
      </c>
      <c r="O2" s="101">
        <f t="shared" ref="O2:O46" si="4">I2/G2</f>
        <v>0.08333333333</v>
      </c>
      <c r="P2" s="101" t="str">
        <f t="shared" ref="P2:Q2" si="1">G2/K2</f>
        <v>#DIV/0!</v>
      </c>
      <c r="Q2" s="101" t="str">
        <f t="shared" si="1"/>
        <v>#DIV/0!</v>
      </c>
    </row>
    <row r="3">
      <c r="C3" s="226"/>
      <c r="F3" s="227">
        <v>43877.0</v>
      </c>
      <c r="G3" s="226">
        <v>12.0</v>
      </c>
      <c r="H3" s="226">
        <f t="shared" ref="H3:H46" si="6">G3-G2</f>
        <v>0</v>
      </c>
      <c r="I3" s="226">
        <v>1.0</v>
      </c>
      <c r="J3" s="226">
        <f t="shared" ref="J3:J46" si="7">I3-I2</f>
        <v>0</v>
      </c>
      <c r="K3" s="226">
        <f>sum(L2:L3)</f>
        <v>0</v>
      </c>
      <c r="L3" s="17">
        <v>0.0</v>
      </c>
      <c r="M3" s="105">
        <f t="shared" si="2"/>
        <v>8.333333333</v>
      </c>
      <c r="N3" s="101" t="str">
        <f t="shared" si="3"/>
        <v>#DIV/0!</v>
      </c>
      <c r="O3" s="101">
        <f t="shared" si="4"/>
        <v>0.08333333333</v>
      </c>
      <c r="P3" s="101" t="str">
        <f t="shared" ref="P3:Q3" si="5">G3/K3</f>
        <v>#DIV/0!</v>
      </c>
      <c r="Q3" s="101" t="str">
        <f t="shared" si="5"/>
        <v>#DIV/0!</v>
      </c>
    </row>
    <row r="4">
      <c r="C4" s="226"/>
      <c r="F4" s="227">
        <v>43878.0</v>
      </c>
      <c r="G4" s="226">
        <v>12.0</v>
      </c>
      <c r="H4" s="226">
        <f t="shared" si="6"/>
        <v>0</v>
      </c>
      <c r="I4" s="226">
        <v>1.0</v>
      </c>
      <c r="J4" s="226">
        <f t="shared" si="7"/>
        <v>0</v>
      </c>
      <c r="K4" s="226">
        <f>sum(L2:L4)</f>
        <v>0</v>
      </c>
      <c r="L4" s="17">
        <v>0.0</v>
      </c>
      <c r="M4" s="105">
        <f t="shared" si="2"/>
        <v>8.333333333</v>
      </c>
      <c r="N4" s="101" t="str">
        <f t="shared" si="3"/>
        <v>#DIV/0!</v>
      </c>
      <c r="O4" s="101">
        <f t="shared" si="4"/>
        <v>0.08333333333</v>
      </c>
      <c r="P4" s="101" t="str">
        <f t="shared" ref="P4:Q4" si="8">G4/K4</f>
        <v>#DIV/0!</v>
      </c>
      <c r="Q4" s="101" t="str">
        <f t="shared" si="8"/>
        <v>#DIV/0!</v>
      </c>
    </row>
    <row r="5">
      <c r="C5" s="226"/>
      <c r="F5" s="227">
        <v>43879.0</v>
      </c>
      <c r="G5" s="226">
        <v>12.0</v>
      </c>
      <c r="H5" s="226">
        <f t="shared" si="6"/>
        <v>0</v>
      </c>
      <c r="I5" s="226">
        <v>1.0</v>
      </c>
      <c r="J5" s="226">
        <f t="shared" si="7"/>
        <v>0</v>
      </c>
      <c r="K5" s="226">
        <f>sum(L2:L5)</f>
        <v>0</v>
      </c>
      <c r="L5" s="17">
        <v>0.0</v>
      </c>
      <c r="M5" s="105">
        <f t="shared" si="2"/>
        <v>8.333333333</v>
      </c>
      <c r="N5" s="101" t="str">
        <f t="shared" si="3"/>
        <v>#DIV/0!</v>
      </c>
      <c r="O5" s="101">
        <f t="shared" si="4"/>
        <v>0.08333333333</v>
      </c>
      <c r="P5" s="101" t="str">
        <f t="shared" ref="P5:Q5" si="9">G5/K5</f>
        <v>#DIV/0!</v>
      </c>
      <c r="Q5" s="101" t="str">
        <f t="shared" si="9"/>
        <v>#DIV/0!</v>
      </c>
    </row>
    <row r="6">
      <c r="C6" s="226"/>
      <c r="F6" s="227">
        <v>43880.0</v>
      </c>
      <c r="G6" s="226">
        <v>12.0</v>
      </c>
      <c r="H6" s="226">
        <f t="shared" si="6"/>
        <v>0</v>
      </c>
      <c r="I6" s="226">
        <v>1.0</v>
      </c>
      <c r="J6" s="226">
        <f t="shared" si="7"/>
        <v>0</v>
      </c>
      <c r="K6" s="226">
        <f>sum(L2:L6)</f>
        <v>0</v>
      </c>
      <c r="L6" s="17">
        <v>0.0</v>
      </c>
      <c r="M6" s="105">
        <f t="shared" si="2"/>
        <v>8.333333333</v>
      </c>
      <c r="N6" s="101" t="str">
        <f t="shared" si="3"/>
        <v>#DIV/0!</v>
      </c>
      <c r="O6" s="101">
        <f t="shared" si="4"/>
        <v>0.08333333333</v>
      </c>
      <c r="P6" s="101" t="str">
        <f t="shared" ref="P6:Q6" si="10">G6/K6</f>
        <v>#DIV/0!</v>
      </c>
      <c r="Q6" s="101" t="str">
        <f t="shared" si="10"/>
        <v>#DIV/0!</v>
      </c>
    </row>
    <row r="7">
      <c r="C7" s="226"/>
      <c r="F7" s="227">
        <v>43881.0</v>
      </c>
      <c r="G7" s="226">
        <v>12.0</v>
      </c>
      <c r="H7" s="226">
        <f t="shared" si="6"/>
        <v>0</v>
      </c>
      <c r="I7" s="226">
        <v>1.0</v>
      </c>
      <c r="J7" s="226">
        <f t="shared" si="7"/>
        <v>0</v>
      </c>
      <c r="K7" s="226">
        <f>sum(L2:L7)</f>
        <v>0</v>
      </c>
      <c r="L7" s="17">
        <v>0.0</v>
      </c>
      <c r="M7" s="105">
        <f t="shared" si="2"/>
        <v>8.333333333</v>
      </c>
      <c r="N7" s="101" t="str">
        <f t="shared" si="3"/>
        <v>#DIV/0!</v>
      </c>
      <c r="O7" s="101">
        <f t="shared" si="4"/>
        <v>0.08333333333</v>
      </c>
      <c r="P7" s="101" t="str">
        <f t="shared" ref="P7:Q7" si="11">G7/K7</f>
        <v>#DIV/0!</v>
      </c>
      <c r="Q7" s="101" t="str">
        <f t="shared" si="11"/>
        <v>#DIV/0!</v>
      </c>
    </row>
    <row r="8">
      <c r="C8" s="226"/>
      <c r="F8" s="227">
        <v>43882.0</v>
      </c>
      <c r="G8" s="226">
        <v>12.0</v>
      </c>
      <c r="H8" s="226">
        <f t="shared" si="6"/>
        <v>0</v>
      </c>
      <c r="I8" s="226">
        <v>1.0</v>
      </c>
      <c r="J8" s="226">
        <f t="shared" si="7"/>
        <v>0</v>
      </c>
      <c r="K8" s="226">
        <f>sum(L2:L8)</f>
        <v>0</v>
      </c>
      <c r="L8" s="17">
        <v>0.0</v>
      </c>
      <c r="M8" s="105">
        <f t="shared" si="2"/>
        <v>8.333333333</v>
      </c>
      <c r="N8" s="101" t="str">
        <f t="shared" si="3"/>
        <v>#DIV/0!</v>
      </c>
      <c r="O8" s="101">
        <f t="shared" si="4"/>
        <v>0.08333333333</v>
      </c>
      <c r="P8" s="101" t="str">
        <f t="shared" ref="P8:Q8" si="12">G8/K8</f>
        <v>#DIV/0!</v>
      </c>
      <c r="Q8" s="101" t="str">
        <f t="shared" si="12"/>
        <v>#DIV/0!</v>
      </c>
    </row>
    <row r="9">
      <c r="C9" s="226"/>
      <c r="F9" s="227">
        <v>43883.0</v>
      </c>
      <c r="G9" s="226">
        <v>12.0</v>
      </c>
      <c r="H9" s="226">
        <f t="shared" si="6"/>
        <v>0</v>
      </c>
      <c r="I9" s="226">
        <v>1.0</v>
      </c>
      <c r="J9" s="226">
        <f t="shared" si="7"/>
        <v>0</v>
      </c>
      <c r="K9" s="226">
        <f>sum(L2:L9)</f>
        <v>0</v>
      </c>
      <c r="L9" s="17">
        <v>0.0</v>
      </c>
      <c r="M9" s="105">
        <f t="shared" si="2"/>
        <v>8.333333333</v>
      </c>
      <c r="N9" s="101" t="str">
        <f t="shared" si="3"/>
        <v>#DIV/0!</v>
      </c>
      <c r="O9" s="101">
        <f t="shared" si="4"/>
        <v>0.08333333333</v>
      </c>
      <c r="P9" s="101" t="str">
        <f t="shared" ref="P9:Q9" si="13">G9/K9</f>
        <v>#DIV/0!</v>
      </c>
      <c r="Q9" s="101" t="str">
        <f t="shared" si="13"/>
        <v>#DIV/0!</v>
      </c>
    </row>
    <row r="10">
      <c r="C10" s="226"/>
      <c r="F10" s="227">
        <v>43884.0</v>
      </c>
      <c r="G10" s="226">
        <v>12.0</v>
      </c>
      <c r="H10" s="226">
        <f t="shared" si="6"/>
        <v>0</v>
      </c>
      <c r="I10" s="226">
        <v>1.0</v>
      </c>
      <c r="J10" s="226">
        <f t="shared" si="7"/>
        <v>0</v>
      </c>
      <c r="K10" s="226">
        <f>sum(L2:L10)</f>
        <v>0</v>
      </c>
      <c r="L10" s="17">
        <v>0.0</v>
      </c>
      <c r="M10" s="105">
        <f t="shared" si="2"/>
        <v>8.333333333</v>
      </c>
      <c r="N10" s="101" t="str">
        <f t="shared" si="3"/>
        <v>#DIV/0!</v>
      </c>
      <c r="O10" s="101">
        <f t="shared" si="4"/>
        <v>0.08333333333</v>
      </c>
      <c r="P10" s="101" t="str">
        <f t="shared" ref="P10:Q10" si="14">G10/K10</f>
        <v>#DIV/0!</v>
      </c>
      <c r="Q10" s="101" t="str">
        <f t="shared" si="14"/>
        <v>#DIV/0!</v>
      </c>
    </row>
    <row r="11">
      <c r="C11" s="226"/>
      <c r="F11" s="227">
        <v>43885.0</v>
      </c>
      <c r="G11" s="226">
        <v>12.0</v>
      </c>
      <c r="H11" s="226">
        <f t="shared" si="6"/>
        <v>0</v>
      </c>
      <c r="I11" s="226">
        <v>1.0</v>
      </c>
      <c r="J11" s="226">
        <f t="shared" si="7"/>
        <v>0</v>
      </c>
      <c r="K11" s="226">
        <f>sum(L2:L11)</f>
        <v>0</v>
      </c>
      <c r="L11" s="17">
        <v>0.0</v>
      </c>
      <c r="M11" s="105">
        <f t="shared" si="2"/>
        <v>8.333333333</v>
      </c>
      <c r="N11" s="101" t="str">
        <f t="shared" si="3"/>
        <v>#DIV/0!</v>
      </c>
      <c r="O11" s="101">
        <f t="shared" si="4"/>
        <v>0.08333333333</v>
      </c>
      <c r="P11" s="101" t="str">
        <f t="shared" ref="P11:Q11" si="15">G11/K11</f>
        <v>#DIV/0!</v>
      </c>
      <c r="Q11" s="101" t="str">
        <f t="shared" si="15"/>
        <v>#DIV/0!</v>
      </c>
    </row>
    <row r="12">
      <c r="C12" s="226"/>
      <c r="F12" s="227">
        <v>43886.0</v>
      </c>
      <c r="G12" s="226">
        <v>14.0</v>
      </c>
      <c r="H12" s="226">
        <f t="shared" si="6"/>
        <v>2</v>
      </c>
      <c r="I12" s="226">
        <v>1.0</v>
      </c>
      <c r="J12" s="226">
        <f t="shared" si="7"/>
        <v>0</v>
      </c>
      <c r="K12" s="226">
        <f>sum(L2:L12)</f>
        <v>0</v>
      </c>
      <c r="L12" s="17">
        <v>0.0</v>
      </c>
      <c r="M12" s="105">
        <f t="shared" si="2"/>
        <v>7.142857143</v>
      </c>
      <c r="N12" s="101">
        <f t="shared" si="3"/>
        <v>0</v>
      </c>
      <c r="O12" s="101">
        <f t="shared" si="4"/>
        <v>0.07142857143</v>
      </c>
      <c r="P12" s="101" t="str">
        <f t="shared" ref="P12:Q12" si="16">G12/K12</f>
        <v>#DIV/0!</v>
      </c>
      <c r="Q12" s="101" t="str">
        <f t="shared" si="16"/>
        <v>#DIV/0!</v>
      </c>
    </row>
    <row r="13">
      <c r="C13" s="226"/>
      <c r="F13" s="227">
        <v>43887.0</v>
      </c>
      <c r="G13" s="226">
        <v>18.0</v>
      </c>
      <c r="H13" s="226">
        <f t="shared" si="6"/>
        <v>4</v>
      </c>
      <c r="I13" s="226">
        <v>2.0</v>
      </c>
      <c r="J13" s="226">
        <f t="shared" si="7"/>
        <v>1</v>
      </c>
      <c r="K13" s="226">
        <f>sum(L2:L13)</f>
        <v>0</v>
      </c>
      <c r="L13" s="17">
        <v>0.0</v>
      </c>
      <c r="M13" s="105">
        <f t="shared" si="2"/>
        <v>11.11111111</v>
      </c>
      <c r="N13" s="101">
        <f t="shared" si="3"/>
        <v>0.25</v>
      </c>
      <c r="O13" s="101">
        <f t="shared" si="4"/>
        <v>0.1111111111</v>
      </c>
      <c r="P13" s="101" t="str">
        <f t="shared" ref="P13:Q13" si="17">G13/K13</f>
        <v>#DIV/0!</v>
      </c>
      <c r="Q13" s="101" t="str">
        <f t="shared" si="17"/>
        <v>#DIV/0!</v>
      </c>
    </row>
    <row r="14">
      <c r="C14" s="226"/>
      <c r="F14" s="227">
        <v>43888.0</v>
      </c>
      <c r="G14" s="226">
        <v>38.0</v>
      </c>
      <c r="H14" s="226">
        <f t="shared" si="6"/>
        <v>20</v>
      </c>
      <c r="I14" s="226">
        <v>2.0</v>
      </c>
      <c r="J14" s="226">
        <f t="shared" si="7"/>
        <v>0</v>
      </c>
      <c r="K14" s="226">
        <f>sum(L2:L14)</f>
        <v>0</v>
      </c>
      <c r="L14" s="17">
        <v>0.0</v>
      </c>
      <c r="M14" s="105">
        <f t="shared" si="2"/>
        <v>5.263157895</v>
      </c>
      <c r="N14" s="101">
        <f t="shared" si="3"/>
        <v>0</v>
      </c>
      <c r="O14" s="101">
        <f t="shared" si="4"/>
        <v>0.05263157895</v>
      </c>
      <c r="P14" s="101" t="str">
        <f t="shared" ref="P14:Q14" si="18">G14/K14</f>
        <v>#DIV/0!</v>
      </c>
      <c r="Q14" s="101" t="str">
        <f t="shared" si="18"/>
        <v>#DIV/0!</v>
      </c>
    </row>
    <row r="15">
      <c r="C15" s="226"/>
      <c r="F15" s="227">
        <v>43889.0</v>
      </c>
      <c r="G15" s="226">
        <v>57.0</v>
      </c>
      <c r="H15" s="226">
        <f t="shared" si="6"/>
        <v>19</v>
      </c>
      <c r="I15" s="226">
        <v>2.0</v>
      </c>
      <c r="J15" s="226">
        <f t="shared" si="7"/>
        <v>0</v>
      </c>
      <c r="K15" s="226">
        <f>sum(L2:L15)</f>
        <v>0</v>
      </c>
      <c r="L15" s="17">
        <v>0.0</v>
      </c>
      <c r="M15" s="105">
        <f t="shared" si="2"/>
        <v>3.50877193</v>
      </c>
      <c r="N15" s="101">
        <f t="shared" si="3"/>
        <v>0</v>
      </c>
      <c r="O15" s="101">
        <f t="shared" si="4"/>
        <v>0.0350877193</v>
      </c>
      <c r="P15" s="101" t="str">
        <f t="shared" ref="P15:Q15" si="19">G15/K15</f>
        <v>#DIV/0!</v>
      </c>
      <c r="Q15" s="101" t="str">
        <f t="shared" si="19"/>
        <v>#DIV/0!</v>
      </c>
    </row>
    <row r="16">
      <c r="C16" s="226"/>
      <c r="F16" s="227">
        <v>43890.0</v>
      </c>
      <c r="G16" s="226">
        <v>100.0</v>
      </c>
      <c r="H16" s="226">
        <f t="shared" si="6"/>
        <v>43</v>
      </c>
      <c r="I16" s="226">
        <v>2.0</v>
      </c>
      <c r="J16" s="226">
        <f t="shared" si="7"/>
        <v>0</v>
      </c>
      <c r="K16" s="226">
        <f>sum(L2:L16)</f>
        <v>0</v>
      </c>
      <c r="L16" s="17">
        <v>0.0</v>
      </c>
      <c r="M16" s="105">
        <f t="shared" si="2"/>
        <v>2</v>
      </c>
      <c r="N16" s="101">
        <f t="shared" si="3"/>
        <v>0</v>
      </c>
      <c r="O16" s="101">
        <f t="shared" si="4"/>
        <v>0.02</v>
      </c>
      <c r="P16" s="101" t="str">
        <f t="shared" ref="P16:Q16" si="20">G16/K16</f>
        <v>#DIV/0!</v>
      </c>
      <c r="Q16" s="101" t="str">
        <f t="shared" si="20"/>
        <v>#DIV/0!</v>
      </c>
    </row>
    <row r="17">
      <c r="C17" s="226"/>
      <c r="F17" s="227">
        <v>43891.0</v>
      </c>
      <c r="G17" s="226">
        <v>130.0</v>
      </c>
      <c r="H17" s="226">
        <f t="shared" si="6"/>
        <v>30</v>
      </c>
      <c r="I17" s="226">
        <v>2.0</v>
      </c>
      <c r="J17" s="226">
        <f t="shared" si="7"/>
        <v>0</v>
      </c>
      <c r="K17" s="226">
        <f>sum(L2:L17)</f>
        <v>0</v>
      </c>
      <c r="L17" s="17">
        <v>0.0</v>
      </c>
      <c r="M17" s="105">
        <f t="shared" si="2"/>
        <v>1.538461538</v>
      </c>
      <c r="N17" s="101">
        <f t="shared" si="3"/>
        <v>0</v>
      </c>
      <c r="O17" s="101">
        <f t="shared" si="4"/>
        <v>0.01538461538</v>
      </c>
      <c r="P17" s="101" t="str">
        <f t="shared" ref="P17:Q17" si="21">G17/K17</f>
        <v>#DIV/0!</v>
      </c>
      <c r="Q17" s="101" t="str">
        <f t="shared" si="21"/>
        <v>#DIV/0!</v>
      </c>
    </row>
    <row r="18">
      <c r="C18" s="226"/>
      <c r="F18" s="227">
        <v>43892.0</v>
      </c>
      <c r="G18" s="226">
        <v>191.0</v>
      </c>
      <c r="H18" s="226">
        <f t="shared" si="6"/>
        <v>61</v>
      </c>
      <c r="I18" s="226">
        <v>3.0</v>
      </c>
      <c r="J18" s="226">
        <f t="shared" si="7"/>
        <v>1</v>
      </c>
      <c r="K18" s="226">
        <f>sum(L2:L18)</f>
        <v>0</v>
      </c>
      <c r="L18" s="17">
        <v>0.0</v>
      </c>
      <c r="M18" s="105">
        <f t="shared" si="2"/>
        <v>1.570680628</v>
      </c>
      <c r="N18" s="101">
        <f t="shared" si="3"/>
        <v>0.01639344262</v>
      </c>
      <c r="O18" s="101">
        <f t="shared" si="4"/>
        <v>0.01570680628</v>
      </c>
      <c r="P18" s="101" t="str">
        <f t="shared" ref="P18:Q18" si="22">G18/K18</f>
        <v>#DIV/0!</v>
      </c>
      <c r="Q18" s="101" t="str">
        <f t="shared" si="22"/>
        <v>#DIV/0!</v>
      </c>
    </row>
    <row r="19">
      <c r="C19" s="226"/>
      <c r="F19" s="227">
        <v>43893.0</v>
      </c>
      <c r="G19" s="226">
        <v>212.0</v>
      </c>
      <c r="H19" s="226">
        <f t="shared" si="6"/>
        <v>21</v>
      </c>
      <c r="I19" s="226">
        <v>4.0</v>
      </c>
      <c r="J19" s="226">
        <f t="shared" si="7"/>
        <v>1</v>
      </c>
      <c r="K19" s="226">
        <f>sum(L2:L19)</f>
        <v>0</v>
      </c>
      <c r="L19" s="17">
        <v>0.0</v>
      </c>
      <c r="M19" s="105">
        <f t="shared" si="2"/>
        <v>1.886792453</v>
      </c>
      <c r="N19" s="101">
        <f t="shared" si="3"/>
        <v>0.04761904762</v>
      </c>
      <c r="O19" s="101">
        <f t="shared" si="4"/>
        <v>0.01886792453</v>
      </c>
      <c r="P19" s="101" t="str">
        <f t="shared" ref="P19:Q19" si="23">G19/K19</f>
        <v>#DIV/0!</v>
      </c>
      <c r="Q19" s="101" t="str">
        <f t="shared" si="23"/>
        <v>#DIV/0!</v>
      </c>
    </row>
    <row r="20">
      <c r="C20" s="226"/>
      <c r="F20" s="227">
        <v>43894.0</v>
      </c>
      <c r="G20" s="226">
        <v>285.0</v>
      </c>
      <c r="H20" s="226">
        <f t="shared" si="6"/>
        <v>73</v>
      </c>
      <c r="I20" s="226">
        <v>4.0</v>
      </c>
      <c r="J20" s="226">
        <f t="shared" si="7"/>
        <v>0</v>
      </c>
      <c r="K20" s="226">
        <f>sum(L2:L20)</f>
        <v>0</v>
      </c>
      <c r="L20" s="17">
        <v>0.0</v>
      </c>
      <c r="M20" s="105">
        <f t="shared" si="2"/>
        <v>1.403508772</v>
      </c>
      <c r="N20" s="101">
        <f t="shared" si="3"/>
        <v>0</v>
      </c>
      <c r="O20" s="101">
        <f t="shared" si="4"/>
        <v>0.01403508772</v>
      </c>
      <c r="P20" s="101" t="str">
        <f t="shared" ref="P20:Q20" si="24">G20/K20</f>
        <v>#DIV/0!</v>
      </c>
      <c r="Q20" s="101" t="str">
        <f t="shared" si="24"/>
        <v>#DIV/0!</v>
      </c>
    </row>
    <row r="21">
      <c r="C21" s="226"/>
      <c r="F21" s="227">
        <v>43895.0</v>
      </c>
      <c r="G21" s="226">
        <v>423.0</v>
      </c>
      <c r="H21" s="226">
        <f t="shared" si="6"/>
        <v>138</v>
      </c>
      <c r="I21" s="226">
        <v>7.0</v>
      </c>
      <c r="J21" s="226">
        <f t="shared" si="7"/>
        <v>3</v>
      </c>
      <c r="K21" s="226">
        <f>sum(L2:L21)</f>
        <v>0</v>
      </c>
      <c r="L21" s="17">
        <v>0.0</v>
      </c>
      <c r="M21" s="105">
        <f t="shared" si="2"/>
        <v>1.654846336</v>
      </c>
      <c r="N21" s="101">
        <f t="shared" si="3"/>
        <v>0.02173913043</v>
      </c>
      <c r="O21" s="101">
        <f t="shared" si="4"/>
        <v>0.01654846336</v>
      </c>
      <c r="P21" s="101" t="str">
        <f t="shared" ref="P21:Q21" si="25">G21/K21</f>
        <v>#DIV/0!</v>
      </c>
      <c r="Q21" s="101" t="str">
        <f t="shared" si="25"/>
        <v>#DIV/0!</v>
      </c>
    </row>
    <row r="22">
      <c r="C22" s="226"/>
      <c r="F22" s="227">
        <v>43896.0</v>
      </c>
      <c r="G22" s="226">
        <v>653.0</v>
      </c>
      <c r="H22" s="226">
        <f t="shared" si="6"/>
        <v>230</v>
      </c>
      <c r="I22" s="226">
        <v>9.0</v>
      </c>
      <c r="J22" s="226">
        <f t="shared" si="7"/>
        <v>2</v>
      </c>
      <c r="K22" s="226">
        <f>sum(L2:L22)</f>
        <v>0</v>
      </c>
      <c r="L22" s="17">
        <v>0.0</v>
      </c>
      <c r="M22" s="105">
        <f t="shared" si="2"/>
        <v>1.378254211</v>
      </c>
      <c r="N22" s="101">
        <f t="shared" si="3"/>
        <v>0.008695652174</v>
      </c>
      <c r="O22" s="101">
        <f t="shared" si="4"/>
        <v>0.01378254211</v>
      </c>
      <c r="P22" s="101" t="str">
        <f t="shared" ref="P22:Q22" si="26">G22/K22</f>
        <v>#DIV/0!</v>
      </c>
      <c r="Q22" s="101" t="str">
        <f t="shared" si="26"/>
        <v>#DIV/0!</v>
      </c>
    </row>
    <row r="23">
      <c r="F23" s="227">
        <v>43897.0</v>
      </c>
      <c r="G23" s="226">
        <v>949.0</v>
      </c>
      <c r="H23" s="226">
        <f t="shared" si="6"/>
        <v>296</v>
      </c>
      <c r="I23" s="226">
        <v>16.0</v>
      </c>
      <c r="J23" s="226">
        <f t="shared" si="7"/>
        <v>7</v>
      </c>
      <c r="K23" s="226">
        <f>sum(L2:L23)</f>
        <v>0</v>
      </c>
      <c r="L23" s="17">
        <v>0.0</v>
      </c>
      <c r="M23" s="105">
        <f t="shared" si="2"/>
        <v>1.685985248</v>
      </c>
      <c r="N23" s="101">
        <f t="shared" si="3"/>
        <v>0.02364864865</v>
      </c>
      <c r="O23" s="101">
        <f t="shared" si="4"/>
        <v>0.01685985248</v>
      </c>
      <c r="P23" s="101" t="str">
        <f t="shared" ref="P23:Q23" si="27">G23/K23</f>
        <v>#DIV/0!</v>
      </c>
      <c r="Q23" s="101" t="str">
        <f t="shared" si="27"/>
        <v>#DIV/0!</v>
      </c>
    </row>
    <row r="24">
      <c r="F24" s="227">
        <v>43898.0</v>
      </c>
      <c r="G24" s="226">
        <v>1209.0</v>
      </c>
      <c r="H24" s="226">
        <f t="shared" si="6"/>
        <v>260</v>
      </c>
      <c r="I24" s="226">
        <v>19.0</v>
      </c>
      <c r="J24" s="226">
        <f t="shared" si="7"/>
        <v>3</v>
      </c>
      <c r="K24" s="226">
        <f>sum(L2:L24)</f>
        <v>0</v>
      </c>
      <c r="L24" s="17">
        <v>0.0</v>
      </c>
      <c r="M24" s="105">
        <f t="shared" si="2"/>
        <v>1.571546733</v>
      </c>
      <c r="N24" s="101">
        <f t="shared" si="3"/>
        <v>0.01153846154</v>
      </c>
      <c r="O24" s="101">
        <f t="shared" si="4"/>
        <v>0.01571546733</v>
      </c>
      <c r="P24" s="101" t="str">
        <f t="shared" ref="P24:Q24" si="28">G24/K24</f>
        <v>#DIV/0!</v>
      </c>
      <c r="Q24" s="101" t="str">
        <f t="shared" si="28"/>
        <v>#DIV/0!</v>
      </c>
    </row>
    <row r="25">
      <c r="F25" s="227">
        <v>43899.0</v>
      </c>
      <c r="G25" s="226">
        <v>1412.0</v>
      </c>
      <c r="H25" s="226">
        <f t="shared" si="6"/>
        <v>203</v>
      </c>
      <c r="I25" s="226">
        <v>30.0</v>
      </c>
      <c r="J25" s="226">
        <f t="shared" si="7"/>
        <v>11</v>
      </c>
      <c r="K25" s="226">
        <f>sum(L2:L25)</f>
        <v>0</v>
      </c>
      <c r="L25" s="17">
        <v>0.0</v>
      </c>
      <c r="M25" s="105">
        <f t="shared" si="2"/>
        <v>2.124645892</v>
      </c>
      <c r="N25" s="101">
        <f t="shared" si="3"/>
        <v>0.05418719212</v>
      </c>
      <c r="O25" s="101">
        <f t="shared" si="4"/>
        <v>0.02124645892</v>
      </c>
      <c r="P25" s="101" t="str">
        <f t="shared" ref="P25:Q25" si="29">G25/K25</f>
        <v>#DIV/0!</v>
      </c>
      <c r="Q25" s="101" t="str">
        <f t="shared" si="29"/>
        <v>#DIV/0!</v>
      </c>
    </row>
    <row r="26">
      <c r="F26" s="227">
        <v>43900.0</v>
      </c>
      <c r="G26" s="226">
        <v>1784.0</v>
      </c>
      <c r="H26" s="226">
        <f t="shared" si="6"/>
        <v>372</v>
      </c>
      <c r="I26" s="226">
        <v>33.0</v>
      </c>
      <c r="J26" s="226">
        <f t="shared" si="7"/>
        <v>3</v>
      </c>
      <c r="K26" s="226">
        <f>sum(L2:L26)</f>
        <v>0</v>
      </c>
      <c r="L26" s="17">
        <v>0.0</v>
      </c>
      <c r="M26" s="105">
        <f t="shared" si="2"/>
        <v>1.849775785</v>
      </c>
      <c r="N26" s="101">
        <f t="shared" si="3"/>
        <v>0.008064516129</v>
      </c>
      <c r="O26" s="101">
        <f t="shared" si="4"/>
        <v>0.01849775785</v>
      </c>
      <c r="P26" s="101" t="str">
        <f t="shared" ref="P26:Q26" si="30">G26/K26</f>
        <v>#DIV/0!</v>
      </c>
      <c r="Q26" s="101" t="str">
        <f t="shared" si="30"/>
        <v>#DIV/0!</v>
      </c>
    </row>
    <row r="27">
      <c r="F27" s="227">
        <v>43901.0</v>
      </c>
      <c r="G27" s="226">
        <v>2281.0</v>
      </c>
      <c r="H27" s="226">
        <f t="shared" si="6"/>
        <v>497</v>
      </c>
      <c r="I27" s="226">
        <v>48.0</v>
      </c>
      <c r="J27" s="226">
        <f t="shared" si="7"/>
        <v>15</v>
      </c>
      <c r="K27" s="226">
        <f>sum(L2:L27)</f>
        <v>0</v>
      </c>
      <c r="L27" s="17">
        <v>0.0</v>
      </c>
      <c r="M27" s="105">
        <f t="shared" si="2"/>
        <v>2.104340202</v>
      </c>
      <c r="N27" s="101">
        <f t="shared" si="3"/>
        <v>0.03018108652</v>
      </c>
      <c r="O27" s="101">
        <f t="shared" si="4"/>
        <v>0.02104340202</v>
      </c>
      <c r="P27" s="101" t="str">
        <f t="shared" ref="P27:Q27" si="31">G27/K27</f>
        <v>#DIV/0!</v>
      </c>
      <c r="Q27" s="101" t="str">
        <f t="shared" si="31"/>
        <v>#DIV/0!</v>
      </c>
    </row>
    <row r="28">
      <c r="F28" s="227">
        <v>43902.0</v>
      </c>
      <c r="G28" s="226">
        <v>2876.0</v>
      </c>
      <c r="H28" s="226">
        <f t="shared" si="6"/>
        <v>595</v>
      </c>
      <c r="I28" s="226">
        <v>61.0</v>
      </c>
      <c r="J28" s="226">
        <f t="shared" si="7"/>
        <v>13</v>
      </c>
      <c r="K28" s="226">
        <f>sum(L2:L28)</f>
        <v>0</v>
      </c>
      <c r="L28" s="17">
        <v>0.0</v>
      </c>
      <c r="M28" s="105">
        <f t="shared" si="2"/>
        <v>2.121001391</v>
      </c>
      <c r="N28" s="101">
        <f t="shared" si="3"/>
        <v>0.0218487395</v>
      </c>
      <c r="O28" s="101">
        <f t="shared" si="4"/>
        <v>0.02121001391</v>
      </c>
      <c r="P28" s="101" t="str">
        <f t="shared" ref="P28:Q28" si="32">G28/K28</f>
        <v>#DIV/0!</v>
      </c>
      <c r="Q28" s="101" t="str">
        <f t="shared" si="32"/>
        <v>#DIV/0!</v>
      </c>
    </row>
    <row r="29">
      <c r="F29" s="227">
        <v>43903.0</v>
      </c>
      <c r="G29" s="226">
        <v>3661.0</v>
      </c>
      <c r="H29" s="226">
        <f t="shared" si="6"/>
        <v>785</v>
      </c>
      <c r="I29" s="226">
        <v>79.0</v>
      </c>
      <c r="J29" s="226">
        <f t="shared" si="7"/>
        <v>18</v>
      </c>
      <c r="K29" s="226">
        <f>sum(L2:L29)</f>
        <v>0</v>
      </c>
      <c r="L29" s="17">
        <v>0.0</v>
      </c>
      <c r="M29" s="105">
        <f t="shared" si="2"/>
        <v>2.157880361</v>
      </c>
      <c r="N29" s="101">
        <f t="shared" si="3"/>
        <v>0.02292993631</v>
      </c>
      <c r="O29" s="101">
        <f t="shared" si="4"/>
        <v>0.02157880361</v>
      </c>
      <c r="P29" s="101" t="str">
        <f t="shared" ref="P29:Q29" si="33">G29/K29</f>
        <v>#DIV/0!</v>
      </c>
      <c r="Q29" s="101" t="str">
        <f t="shared" si="33"/>
        <v>#DIV/0!</v>
      </c>
    </row>
    <row r="30">
      <c r="F30" s="227">
        <v>43904.0</v>
      </c>
      <c r="G30" s="226">
        <v>4499.0</v>
      </c>
      <c r="H30" s="226">
        <f t="shared" si="6"/>
        <v>838</v>
      </c>
      <c r="I30" s="226">
        <v>91.0</v>
      </c>
      <c r="J30" s="226">
        <f t="shared" si="7"/>
        <v>12</v>
      </c>
      <c r="K30" s="226">
        <f>sum(L2:L30)</f>
        <v>0</v>
      </c>
      <c r="L30" s="17">
        <v>0.0</v>
      </c>
      <c r="M30" s="105">
        <f t="shared" si="2"/>
        <v>2.022671705</v>
      </c>
      <c r="N30" s="101">
        <f t="shared" si="3"/>
        <v>0.01431980907</v>
      </c>
      <c r="O30" s="101">
        <f t="shared" si="4"/>
        <v>0.02022671705</v>
      </c>
      <c r="P30" s="101" t="str">
        <f t="shared" ref="P30:Q30" si="34">G30/K30</f>
        <v>#DIV/0!</v>
      </c>
      <c r="Q30" s="101" t="str">
        <f t="shared" si="34"/>
        <v>#DIV/0!</v>
      </c>
    </row>
    <row r="31">
      <c r="F31" s="227">
        <v>43905.0</v>
      </c>
      <c r="G31" s="226">
        <v>5423.0</v>
      </c>
      <c r="H31" s="226">
        <f t="shared" si="6"/>
        <v>924</v>
      </c>
      <c r="I31" s="226">
        <v>127.0</v>
      </c>
      <c r="J31" s="226">
        <f t="shared" si="7"/>
        <v>36</v>
      </c>
      <c r="K31" s="226">
        <f>sum(L2:L31)</f>
        <v>0</v>
      </c>
      <c r="L31" s="17">
        <v>0.0</v>
      </c>
      <c r="M31" s="105">
        <f t="shared" si="2"/>
        <v>2.34187719</v>
      </c>
      <c r="N31" s="101">
        <f t="shared" si="3"/>
        <v>0.03896103896</v>
      </c>
      <c r="O31" s="101">
        <f t="shared" si="4"/>
        <v>0.0234187719</v>
      </c>
      <c r="P31" s="101" t="str">
        <f t="shared" ref="P31:Q31" si="35">G31/K31</f>
        <v>#DIV/0!</v>
      </c>
      <c r="Q31" s="101" t="str">
        <f t="shared" si="35"/>
        <v>#DIV/0!</v>
      </c>
    </row>
    <row r="32">
      <c r="F32" s="227">
        <v>43906.0</v>
      </c>
      <c r="G32" s="226">
        <v>6633.0</v>
      </c>
      <c r="H32" s="226">
        <f t="shared" si="6"/>
        <v>1210</v>
      </c>
      <c r="I32" s="226">
        <v>148.0</v>
      </c>
      <c r="J32" s="226">
        <f t="shared" si="7"/>
        <v>21</v>
      </c>
      <c r="K32" s="226">
        <f>sum(L2:L32)</f>
        <v>0</v>
      </c>
      <c r="L32" s="17">
        <v>0.0</v>
      </c>
      <c r="M32" s="105">
        <f t="shared" si="2"/>
        <v>2.231267903</v>
      </c>
      <c r="N32" s="101">
        <f t="shared" si="3"/>
        <v>0.0173553719</v>
      </c>
      <c r="O32" s="101">
        <f t="shared" si="4"/>
        <v>0.02231267903</v>
      </c>
      <c r="P32" s="101" t="str">
        <f t="shared" ref="P32:Q32" si="36">G32/K32</f>
        <v>#DIV/0!</v>
      </c>
      <c r="Q32" s="101" t="str">
        <f t="shared" si="36"/>
        <v>#DIV/0!</v>
      </c>
    </row>
    <row r="33">
      <c r="F33" s="227">
        <v>43907.0</v>
      </c>
      <c r="G33" s="226">
        <v>7730.0</v>
      </c>
      <c r="H33" s="226">
        <f t="shared" si="6"/>
        <v>1097</v>
      </c>
      <c r="I33" s="226">
        <v>175.0</v>
      </c>
      <c r="J33" s="226">
        <f t="shared" si="7"/>
        <v>27</v>
      </c>
      <c r="K33" s="226">
        <f>sum(L2:L33)</f>
        <v>590</v>
      </c>
      <c r="L33" s="17">
        <v>590.0</v>
      </c>
      <c r="M33" s="105">
        <f t="shared" si="2"/>
        <v>2.263906856</v>
      </c>
      <c r="N33" s="101">
        <f t="shared" si="3"/>
        <v>0.02461257976</v>
      </c>
      <c r="O33" s="101">
        <f t="shared" si="4"/>
        <v>0.02263906856</v>
      </c>
      <c r="P33" s="101">
        <f t="shared" ref="P33:Q33" si="37">G33/K33</f>
        <v>13.10169492</v>
      </c>
      <c r="Q33" s="101">
        <f t="shared" si="37"/>
        <v>1.859322034</v>
      </c>
    </row>
    <row r="34">
      <c r="F34" s="227">
        <v>43908.0</v>
      </c>
      <c r="G34" s="226">
        <v>9134.0</v>
      </c>
      <c r="H34" s="226">
        <f t="shared" si="6"/>
        <v>1404</v>
      </c>
      <c r="I34" s="226">
        <v>264.0</v>
      </c>
      <c r="J34" s="226">
        <f t="shared" si="7"/>
        <v>89</v>
      </c>
      <c r="K34" s="226">
        <f>sum(L2:L34)</f>
        <v>590</v>
      </c>
      <c r="L34" s="17">
        <v>0.0</v>
      </c>
      <c r="M34" s="105">
        <f t="shared" si="2"/>
        <v>2.890299978</v>
      </c>
      <c r="N34" s="101">
        <f t="shared" si="3"/>
        <v>0.06339031339</v>
      </c>
      <c r="O34" s="101">
        <f t="shared" si="4"/>
        <v>0.02890299978</v>
      </c>
      <c r="P34" s="101">
        <f t="shared" ref="P34:Q34" si="38">G34/K34</f>
        <v>15.48135593</v>
      </c>
      <c r="Q34" s="101" t="str">
        <f t="shared" si="38"/>
        <v>#DIV/0!</v>
      </c>
    </row>
    <row r="35">
      <c r="F35" s="227">
        <v>43909.0</v>
      </c>
      <c r="G35" s="226">
        <v>10995.0</v>
      </c>
      <c r="H35" s="226">
        <f t="shared" si="6"/>
        <v>1861</v>
      </c>
      <c r="I35" s="226">
        <v>372.0</v>
      </c>
      <c r="J35" s="226">
        <f t="shared" si="7"/>
        <v>108</v>
      </c>
      <c r="K35" s="226">
        <f>sum(L2:L35)</f>
        <v>1283</v>
      </c>
      <c r="L35" s="17">
        <v>693.0</v>
      </c>
      <c r="M35" s="105">
        <f t="shared" si="2"/>
        <v>3.383356071</v>
      </c>
      <c r="N35" s="101">
        <f t="shared" si="3"/>
        <v>0.05803331542</v>
      </c>
      <c r="O35" s="101">
        <f t="shared" si="4"/>
        <v>0.03383356071</v>
      </c>
      <c r="P35" s="101">
        <f t="shared" ref="P35:Q35" si="39">G35/K35</f>
        <v>8.569758379</v>
      </c>
      <c r="Q35" s="101">
        <f t="shared" si="39"/>
        <v>2.685425685</v>
      </c>
    </row>
    <row r="36">
      <c r="F36" s="227">
        <v>43910.0</v>
      </c>
      <c r="G36" s="226">
        <v>12612.0</v>
      </c>
      <c r="H36" s="226">
        <f t="shared" si="6"/>
        <v>1617</v>
      </c>
      <c r="I36" s="226">
        <v>450.0</v>
      </c>
      <c r="J36" s="226">
        <f t="shared" si="7"/>
        <v>78</v>
      </c>
      <c r="K36" s="226">
        <f>sum(L2:L36)</f>
        <v>1575</v>
      </c>
      <c r="L36" s="17">
        <v>292.0</v>
      </c>
      <c r="M36" s="105">
        <f t="shared" si="2"/>
        <v>3.568030447</v>
      </c>
      <c r="N36" s="101">
        <f t="shared" si="3"/>
        <v>0.04823747681</v>
      </c>
      <c r="O36" s="101">
        <f t="shared" si="4"/>
        <v>0.03568030447</v>
      </c>
      <c r="P36" s="101">
        <f t="shared" ref="P36:Q36" si="40">G36/K36</f>
        <v>8.007619048</v>
      </c>
      <c r="Q36" s="101">
        <f t="shared" si="40"/>
        <v>5.537671233</v>
      </c>
    </row>
    <row r="37">
      <c r="F37" s="227">
        <v>43911.0</v>
      </c>
      <c r="G37" s="226">
        <v>14459.0</v>
      </c>
      <c r="H37" s="226">
        <f t="shared" si="6"/>
        <v>1847</v>
      </c>
      <c r="I37" s="226">
        <v>562.0</v>
      </c>
      <c r="J37" s="226">
        <f t="shared" si="7"/>
        <v>112</v>
      </c>
      <c r="K37" s="226">
        <f>sum(L2:L37)</f>
        <v>1575</v>
      </c>
      <c r="L37" s="17">
        <v>0.0</v>
      </c>
      <c r="M37" s="105">
        <f t="shared" si="2"/>
        <v>3.886852479</v>
      </c>
      <c r="N37" s="101">
        <f t="shared" si="3"/>
        <v>0.06063887385</v>
      </c>
      <c r="O37" s="101">
        <f t="shared" si="4"/>
        <v>0.03886852479</v>
      </c>
      <c r="P37" s="101">
        <f t="shared" ref="P37:Q37" si="41">G37/K37</f>
        <v>9.18031746</v>
      </c>
      <c r="Q37" s="101" t="str">
        <f t="shared" si="41"/>
        <v>#DIV/0!</v>
      </c>
    </row>
    <row r="38">
      <c r="F38" s="227">
        <v>43912.0</v>
      </c>
      <c r="G38" s="17">
        <v>16018.0</v>
      </c>
      <c r="H38" s="226">
        <f t="shared" si="6"/>
        <v>1559</v>
      </c>
      <c r="I38" s="17">
        <v>674.0</v>
      </c>
      <c r="J38" s="226">
        <f t="shared" si="7"/>
        <v>112</v>
      </c>
      <c r="K38" s="226">
        <f>sum(L1:L38)</f>
        <v>2188</v>
      </c>
      <c r="L38" s="17">
        <v>613.0</v>
      </c>
      <c r="M38" s="105">
        <f t="shared" si="2"/>
        <v>4.207766263</v>
      </c>
      <c r="N38" s="101">
        <f t="shared" si="3"/>
        <v>0.07184092367</v>
      </c>
      <c r="O38" s="101">
        <f t="shared" si="4"/>
        <v>0.04207766263</v>
      </c>
      <c r="P38" s="101">
        <f t="shared" ref="P38:Q38" si="42">G38/K38</f>
        <v>7.320840951</v>
      </c>
      <c r="Q38" s="101">
        <f t="shared" si="42"/>
        <v>2.543230016</v>
      </c>
    </row>
    <row r="39">
      <c r="F39" s="227">
        <v>43913.0</v>
      </c>
      <c r="G39" s="17">
        <v>19856.0</v>
      </c>
      <c r="H39" s="226">
        <f t="shared" si="6"/>
        <v>3838</v>
      </c>
      <c r="I39" s="17">
        <v>860.0</v>
      </c>
      <c r="J39" s="226">
        <f t="shared" si="7"/>
        <v>186</v>
      </c>
      <c r="K39" s="226">
        <f>sum(L1:L39)</f>
        <v>2188</v>
      </c>
      <c r="L39" s="17">
        <v>0.0</v>
      </c>
      <c r="M39" s="105">
        <f t="shared" si="2"/>
        <v>4.331184529</v>
      </c>
      <c r="N39" s="101">
        <f t="shared" si="3"/>
        <v>0.04846274101</v>
      </c>
      <c r="O39" s="101">
        <f t="shared" si="4"/>
        <v>0.04331184529</v>
      </c>
      <c r="P39" s="101">
        <f t="shared" ref="P39:Q39" si="43">G39/K39</f>
        <v>9.074954296</v>
      </c>
      <c r="Q39" s="101" t="str">
        <f t="shared" si="43"/>
        <v>#DIV/0!</v>
      </c>
    </row>
    <row r="40">
      <c r="F40" s="227">
        <v>43914.0</v>
      </c>
      <c r="G40" s="17">
        <v>22304.0</v>
      </c>
      <c r="H40" s="226">
        <f t="shared" si="6"/>
        <v>2448</v>
      </c>
      <c r="I40" s="17">
        <v>1100.0</v>
      </c>
      <c r="J40" s="226">
        <f t="shared" si="7"/>
        <v>240</v>
      </c>
      <c r="K40" s="226">
        <f>sum(L1:L40)</f>
        <v>3269</v>
      </c>
      <c r="L40" s="17">
        <v>1081.0</v>
      </c>
      <c r="M40" s="105">
        <f t="shared" si="2"/>
        <v>4.931850789</v>
      </c>
      <c r="N40" s="101">
        <f t="shared" si="3"/>
        <v>0.09803921569</v>
      </c>
      <c r="O40" s="101">
        <f t="shared" si="4"/>
        <v>0.04931850789</v>
      </c>
      <c r="P40" s="101">
        <f t="shared" ref="P40:Q40" si="44">G40/K40</f>
        <v>6.822881615</v>
      </c>
      <c r="Q40" s="101">
        <f t="shared" si="44"/>
        <v>2.264569843</v>
      </c>
    </row>
    <row r="41">
      <c r="F41" s="227">
        <v>43915.0</v>
      </c>
      <c r="G41" s="17">
        <v>25233.0</v>
      </c>
      <c r="H41" s="226">
        <f t="shared" si="6"/>
        <v>2929</v>
      </c>
      <c r="I41" s="17">
        <v>1331.0</v>
      </c>
      <c r="J41" s="226">
        <f t="shared" si="7"/>
        <v>231</v>
      </c>
      <c r="K41" s="226">
        <f>sum(L1:L41)</f>
        <v>3888</v>
      </c>
      <c r="L41" s="17">
        <v>619.0</v>
      </c>
      <c r="M41" s="105">
        <f t="shared" si="2"/>
        <v>5.274838505</v>
      </c>
      <c r="N41" s="101">
        <f t="shared" si="3"/>
        <v>0.07886650734</v>
      </c>
      <c r="O41" s="101">
        <f t="shared" si="4"/>
        <v>0.05274838505</v>
      </c>
      <c r="P41" s="101">
        <f t="shared" ref="P41:Q41" si="45">G41/K41</f>
        <v>6.489969136</v>
      </c>
      <c r="Q41" s="101">
        <f t="shared" si="45"/>
        <v>4.731825525</v>
      </c>
    </row>
    <row r="42">
      <c r="F42" s="227">
        <v>43916.0</v>
      </c>
      <c r="G42" s="17">
        <v>29155.0</v>
      </c>
      <c r="H42" s="226">
        <f t="shared" si="6"/>
        <v>3922</v>
      </c>
      <c r="I42" s="17">
        <v>1696.0</v>
      </c>
      <c r="J42" s="226">
        <f t="shared" si="7"/>
        <v>365</v>
      </c>
      <c r="K42" s="226">
        <f>sum(L1:L42)</f>
        <v>4936</v>
      </c>
      <c r="L42" s="17">
        <v>1048.0</v>
      </c>
      <c r="M42" s="105">
        <f t="shared" si="2"/>
        <v>5.817184016</v>
      </c>
      <c r="N42" s="101">
        <f t="shared" si="3"/>
        <v>0.09306476288</v>
      </c>
      <c r="O42" s="101">
        <f t="shared" si="4"/>
        <v>0.05817184016</v>
      </c>
      <c r="P42" s="101">
        <f t="shared" ref="P42:Q42" si="46">G42/K42</f>
        <v>5.906604538</v>
      </c>
      <c r="Q42" s="101">
        <f t="shared" si="46"/>
        <v>3.742366412</v>
      </c>
    </row>
    <row r="43">
      <c r="F43" s="227">
        <v>43917.0</v>
      </c>
      <c r="G43" s="17">
        <v>32964.0</v>
      </c>
      <c r="H43" s="226">
        <f t="shared" si="6"/>
        <v>3809</v>
      </c>
      <c r="I43" s="17">
        <v>1995.0</v>
      </c>
      <c r="J43" s="226">
        <f t="shared" si="7"/>
        <v>299</v>
      </c>
      <c r="K43" s="226">
        <f>sum(L1:L43)</f>
        <v>5688</v>
      </c>
      <c r="L43" s="17">
        <v>752.0</v>
      </c>
      <c r="M43" s="105">
        <f t="shared" si="2"/>
        <v>6.052056789</v>
      </c>
      <c r="N43" s="101">
        <f t="shared" si="3"/>
        <v>0.07849829352</v>
      </c>
      <c r="O43" s="101">
        <f t="shared" si="4"/>
        <v>0.06052056789</v>
      </c>
      <c r="P43" s="101">
        <f t="shared" ref="P43:Q43" si="47">G43/K43</f>
        <v>5.79535865</v>
      </c>
      <c r="Q43" s="101">
        <f t="shared" si="47"/>
        <v>5.065159574</v>
      </c>
    </row>
    <row r="44">
      <c r="F44" s="227">
        <v>43918.0</v>
      </c>
      <c r="G44" s="17">
        <v>37575.0</v>
      </c>
      <c r="H44" s="226">
        <f t="shared" si="6"/>
        <v>4611</v>
      </c>
      <c r="I44" s="17">
        <v>2314.0</v>
      </c>
      <c r="J44" s="226">
        <f t="shared" si="7"/>
        <v>319</v>
      </c>
      <c r="K44" s="226">
        <f>sum(L1:L44)</f>
        <v>5688</v>
      </c>
      <c r="L44" s="17">
        <v>0.0</v>
      </c>
      <c r="M44" s="105">
        <f t="shared" si="2"/>
        <v>6.158349967</v>
      </c>
      <c r="N44" s="101">
        <f t="shared" si="3"/>
        <v>0.06918238994</v>
      </c>
      <c r="O44" s="101">
        <f t="shared" si="4"/>
        <v>0.06158349967</v>
      </c>
      <c r="P44" s="101">
        <f t="shared" ref="P44:Q44" si="48">G44/K44</f>
        <v>6.606012658</v>
      </c>
      <c r="Q44" s="101" t="str">
        <f t="shared" si="48"/>
        <v>#DIV/0!</v>
      </c>
    </row>
    <row r="45">
      <c r="F45" s="227">
        <v>43919.0</v>
      </c>
      <c r="G45" s="17">
        <v>40174.0</v>
      </c>
      <c r="H45" s="226">
        <f t="shared" si="6"/>
        <v>2599</v>
      </c>
      <c r="I45" s="17">
        <v>2606.0</v>
      </c>
      <c r="J45" s="226">
        <f t="shared" si="7"/>
        <v>292</v>
      </c>
      <c r="K45" s="226">
        <f>sum(L1:L45)</f>
        <v>7190</v>
      </c>
      <c r="L45" s="17">
        <v>1502.0</v>
      </c>
      <c r="M45" s="105">
        <f t="shared" si="2"/>
        <v>6.486782496</v>
      </c>
      <c r="N45" s="101">
        <f t="shared" si="3"/>
        <v>0.1123509042</v>
      </c>
      <c r="O45" s="101">
        <f t="shared" si="4"/>
        <v>0.06486782496</v>
      </c>
      <c r="P45" s="101">
        <f t="shared" ref="P45:Q45" si="49">G45/K45</f>
        <v>5.587482615</v>
      </c>
      <c r="Q45" s="101">
        <f t="shared" si="49"/>
        <v>1.730359521</v>
      </c>
    </row>
    <row r="46">
      <c r="F46" s="227">
        <v>43920.0</v>
      </c>
      <c r="G46" s="17">
        <v>44550.0</v>
      </c>
      <c r="H46" s="226">
        <f t="shared" si="6"/>
        <v>4376</v>
      </c>
      <c r="I46" s="17">
        <v>3024.0</v>
      </c>
      <c r="J46" s="226">
        <f t="shared" si="7"/>
        <v>418</v>
      </c>
      <c r="K46" s="226">
        <f>sum(L1:L46)</f>
        <v>7915</v>
      </c>
      <c r="L46" s="17">
        <v>725.0</v>
      </c>
      <c r="M46" s="105">
        <f t="shared" si="2"/>
        <v>6.787878788</v>
      </c>
      <c r="N46" s="101">
        <f t="shared" si="3"/>
        <v>0.09552102377</v>
      </c>
      <c r="O46" s="101">
        <f t="shared" si="4"/>
        <v>0.06787878788</v>
      </c>
      <c r="P46" s="101">
        <f t="shared" ref="P46:Q46" si="50">G46/K46</f>
        <v>5.62855338</v>
      </c>
      <c r="Q46" s="101">
        <f t="shared" si="50"/>
        <v>6.035862069</v>
      </c>
    </row>
    <row r="47">
      <c r="F47" s="227">
        <v>43921.0</v>
      </c>
      <c r="G47" s="101">
        <f t="shared" ref="G47:G53" si="51">G46+H47</f>
        <v>48926</v>
      </c>
      <c r="H47" s="234">
        <v>4376.0</v>
      </c>
      <c r="I47" s="101">
        <f t="shared" ref="I47:I53" si="52">I46+J47</f>
        <v>3442</v>
      </c>
      <c r="J47" s="234">
        <v>418.0</v>
      </c>
      <c r="M47" s="105">
        <f t="shared" si="2"/>
        <v>7.035114254</v>
      </c>
    </row>
    <row r="48">
      <c r="F48" s="227">
        <v>43922.0</v>
      </c>
      <c r="G48" s="101">
        <f t="shared" si="51"/>
        <v>56504</v>
      </c>
      <c r="H48" s="234">
        <v>7578.0</v>
      </c>
      <c r="I48" s="101">
        <f t="shared" si="52"/>
        <v>3941</v>
      </c>
      <c r="J48" s="234">
        <v>499.0</v>
      </c>
      <c r="M48" s="105">
        <f t="shared" si="2"/>
        <v>6.974727453</v>
      </c>
    </row>
    <row r="49">
      <c r="F49" s="227">
        <v>43923.0</v>
      </c>
      <c r="G49" s="101">
        <f t="shared" si="51"/>
        <v>61365</v>
      </c>
      <c r="H49" s="234">
        <v>4861.0</v>
      </c>
      <c r="I49" s="101">
        <f t="shared" si="52"/>
        <v>4450</v>
      </c>
      <c r="J49" s="234">
        <v>509.0</v>
      </c>
      <c r="M49" s="105">
        <f t="shared" si="2"/>
        <v>7.251690703</v>
      </c>
    </row>
    <row r="50">
      <c r="F50" s="227">
        <v>43924.0</v>
      </c>
      <c r="G50" s="101">
        <f t="shared" si="51"/>
        <v>63481</v>
      </c>
      <c r="H50" s="234">
        <v>2116.0</v>
      </c>
      <c r="I50" s="101">
        <f t="shared" si="52"/>
        <v>4921</v>
      </c>
      <c r="J50" s="234">
        <v>471.0</v>
      </c>
      <c r="M50" s="105">
        <f t="shared" si="2"/>
        <v>7.751925773</v>
      </c>
    </row>
    <row r="51">
      <c r="F51" s="227">
        <v>43925.0</v>
      </c>
      <c r="G51" s="101">
        <f t="shared" si="51"/>
        <v>68714</v>
      </c>
      <c r="H51" s="234">
        <v>5233.0</v>
      </c>
      <c r="I51" s="101">
        <f t="shared" si="52"/>
        <v>6925</v>
      </c>
      <c r="J51" s="234">
        <v>2004.0</v>
      </c>
      <c r="M51" s="105">
        <f t="shared" si="2"/>
        <v>10.07800448</v>
      </c>
    </row>
    <row r="52">
      <c r="F52" s="227">
        <v>43926.0</v>
      </c>
      <c r="G52" s="101">
        <f t="shared" si="51"/>
        <v>72981</v>
      </c>
      <c r="H52" s="234">
        <v>4267.0</v>
      </c>
      <c r="I52" s="101">
        <f t="shared" si="52"/>
        <v>7978</v>
      </c>
      <c r="J52" s="234">
        <v>1053.0</v>
      </c>
      <c r="M52" s="105">
        <f t="shared" si="2"/>
        <v>10.93161234</v>
      </c>
    </row>
    <row r="53">
      <c r="F53" s="227">
        <v>43927.0</v>
      </c>
      <c r="G53" s="101">
        <f t="shared" si="51"/>
        <v>74854</v>
      </c>
      <c r="H53" s="234">
        <v>1873.0</v>
      </c>
      <c r="I53" s="101">
        <f t="shared" si="52"/>
        <v>8496</v>
      </c>
      <c r="J53" s="234">
        <v>518.0</v>
      </c>
      <c r="M53" s="105">
        <f t="shared" si="2"/>
        <v>11.35009485</v>
      </c>
    </row>
    <row r="54">
      <c r="F54" s="227"/>
      <c r="H54" s="234"/>
      <c r="J54" s="234"/>
    </row>
    <row r="55">
      <c r="F55" s="227"/>
    </row>
    <row r="56">
      <c r="F56" s="227"/>
    </row>
    <row r="57">
      <c r="F57" s="227"/>
    </row>
    <row r="58">
      <c r="F58" s="227"/>
    </row>
    <row r="59">
      <c r="F59" s="227"/>
    </row>
  </sheetData>
  <mergeCells count="2">
    <mergeCell ref="A2:B2"/>
    <mergeCell ref="A3:B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4" width="7.86"/>
    <col customWidth="1" min="5" max="5" width="56.0"/>
    <col customWidth="1" min="6" max="6" width="24.0"/>
    <col customWidth="1" min="7" max="7" width="22.14"/>
    <col customWidth="1" min="8" max="8" width="23.0"/>
  </cols>
  <sheetData>
    <row r="1">
      <c r="A1" s="1" t="s">
        <v>0</v>
      </c>
      <c r="B1" s="3" t="s">
        <v>3</v>
      </c>
      <c r="C1" s="3" t="s">
        <v>5</v>
      </c>
      <c r="D1" s="1" t="s">
        <v>6</v>
      </c>
      <c r="E1" s="1" t="s">
        <v>7</v>
      </c>
      <c r="F1" s="5" t="s">
        <v>8</v>
      </c>
      <c r="G1" s="18" t="s">
        <v>10</v>
      </c>
      <c r="H1" s="22"/>
      <c r="I1" s="24"/>
      <c r="J1" s="24"/>
      <c r="K1" s="24"/>
      <c r="L1" s="24"/>
      <c r="M1" s="24"/>
      <c r="N1" s="24"/>
      <c r="O1" s="24"/>
      <c r="P1" s="24"/>
      <c r="Q1" s="24"/>
      <c r="R1" s="24"/>
      <c r="S1" s="24"/>
      <c r="T1" s="24"/>
      <c r="U1" s="24"/>
      <c r="V1" s="24"/>
      <c r="W1" s="24"/>
      <c r="X1" s="24"/>
      <c r="Y1" s="24"/>
      <c r="Z1" s="24"/>
    </row>
    <row r="2">
      <c r="A2" s="28">
        <v>43985.0</v>
      </c>
      <c r="B2" s="30"/>
      <c r="C2" s="30"/>
      <c r="D2" s="32">
        <v>28.0</v>
      </c>
      <c r="E2" s="32" t="s">
        <v>42</v>
      </c>
      <c r="F2" s="32" t="s">
        <v>43</v>
      </c>
      <c r="G2" s="32" t="s">
        <v>44</v>
      </c>
      <c r="H2" s="34"/>
      <c r="I2" s="36"/>
      <c r="J2" s="38"/>
      <c r="K2" s="38"/>
      <c r="L2" s="38"/>
      <c r="M2" s="38"/>
      <c r="N2" s="38"/>
      <c r="O2" s="38"/>
      <c r="P2" s="38"/>
      <c r="Q2" s="38"/>
      <c r="R2" s="38"/>
      <c r="S2" s="38"/>
      <c r="T2" s="38"/>
      <c r="U2" s="38"/>
      <c r="V2" s="38"/>
      <c r="W2" s="38"/>
      <c r="X2" s="38"/>
      <c r="Y2" s="38"/>
      <c r="Z2" s="38"/>
    </row>
    <row r="3">
      <c r="A3" s="28">
        <v>43864.0</v>
      </c>
      <c r="B3" s="41">
        <v>1.0</v>
      </c>
      <c r="C3" s="30"/>
      <c r="D3" s="38"/>
      <c r="E3" s="32" t="s">
        <v>53</v>
      </c>
      <c r="F3" s="32" t="s">
        <v>43</v>
      </c>
      <c r="G3" s="32" t="s">
        <v>54</v>
      </c>
      <c r="H3" s="34"/>
      <c r="I3" s="36"/>
      <c r="J3" s="38"/>
      <c r="K3" s="38"/>
      <c r="L3" s="38"/>
      <c r="M3" s="38"/>
      <c r="N3" s="38"/>
      <c r="O3" s="38"/>
      <c r="P3" s="38"/>
      <c r="Q3" s="38"/>
      <c r="R3" s="38"/>
      <c r="S3" s="38"/>
      <c r="T3" s="38"/>
      <c r="U3" s="38"/>
      <c r="V3" s="38"/>
      <c r="W3" s="38"/>
      <c r="X3" s="38"/>
      <c r="Y3" s="38"/>
      <c r="Z3" s="38"/>
    </row>
    <row r="4">
      <c r="A4" s="28">
        <v>43833.0</v>
      </c>
      <c r="B4" s="41">
        <v>3.0</v>
      </c>
      <c r="C4" s="30"/>
      <c r="D4" s="38"/>
      <c r="E4" s="32" t="s">
        <v>55</v>
      </c>
      <c r="F4" s="32" t="s">
        <v>43</v>
      </c>
      <c r="G4" s="32" t="s">
        <v>56</v>
      </c>
      <c r="H4" s="44"/>
      <c r="I4" s="36"/>
      <c r="J4" s="38"/>
      <c r="K4" s="38"/>
      <c r="L4" s="38"/>
      <c r="M4" s="38"/>
      <c r="N4" s="38"/>
      <c r="O4" s="38"/>
      <c r="P4" s="38"/>
      <c r="Q4" s="38"/>
      <c r="R4" s="38"/>
      <c r="S4" s="38"/>
      <c r="T4" s="38"/>
      <c r="U4" s="38"/>
      <c r="V4" s="38"/>
      <c r="W4" s="38"/>
      <c r="X4" s="38"/>
      <c r="Y4" s="38"/>
      <c r="Z4" s="38"/>
    </row>
    <row r="5">
      <c r="A5" s="46" t="s">
        <v>59</v>
      </c>
      <c r="B5" s="48"/>
      <c r="C5" s="48"/>
      <c r="D5" s="46">
        <v>97.0</v>
      </c>
      <c r="E5" s="46" t="s">
        <v>64</v>
      </c>
      <c r="F5" s="46" t="s">
        <v>65</v>
      </c>
      <c r="G5" s="46" t="s">
        <v>35</v>
      </c>
      <c r="H5" s="50"/>
      <c r="I5" s="52"/>
      <c r="J5" s="52"/>
      <c r="K5" s="52"/>
      <c r="L5" s="52"/>
      <c r="M5" s="52"/>
      <c r="N5" s="52"/>
      <c r="O5" s="52"/>
      <c r="P5" s="52"/>
      <c r="Q5" s="52"/>
      <c r="R5" s="52"/>
      <c r="S5" s="52"/>
      <c r="T5" s="52"/>
      <c r="U5" s="52"/>
      <c r="V5" s="52"/>
      <c r="W5" s="52"/>
      <c r="X5" s="52"/>
      <c r="Y5" s="52"/>
      <c r="Z5" s="52"/>
    </row>
    <row r="6">
      <c r="A6" s="32" t="s">
        <v>59</v>
      </c>
      <c r="B6" s="41">
        <v>2.0</v>
      </c>
      <c r="C6" s="41"/>
      <c r="D6" s="38"/>
      <c r="E6" s="32" t="s">
        <v>69</v>
      </c>
      <c r="F6" s="32" t="s">
        <v>43</v>
      </c>
      <c r="G6" s="32" t="s">
        <v>70</v>
      </c>
      <c r="H6" s="34"/>
      <c r="I6" s="38"/>
      <c r="J6" s="38"/>
      <c r="K6" s="38"/>
      <c r="L6" s="38"/>
      <c r="M6" s="38"/>
      <c r="N6" s="38"/>
      <c r="O6" s="38"/>
      <c r="P6" s="38"/>
      <c r="Q6" s="38"/>
      <c r="R6" s="38"/>
      <c r="S6" s="38"/>
      <c r="T6" s="38"/>
      <c r="U6" s="38"/>
      <c r="V6" s="38"/>
      <c r="W6" s="38"/>
      <c r="X6" s="38"/>
      <c r="Y6" s="38"/>
      <c r="Z6" s="38"/>
    </row>
    <row r="7">
      <c r="A7" s="32" t="s">
        <v>73</v>
      </c>
      <c r="B7" s="30"/>
      <c r="C7" s="41">
        <v>1.0</v>
      </c>
      <c r="D7" s="38"/>
      <c r="E7" s="32" t="s">
        <v>74</v>
      </c>
      <c r="F7" s="32" t="s">
        <v>43</v>
      </c>
      <c r="G7" s="32" t="s">
        <v>75</v>
      </c>
      <c r="H7" s="44"/>
      <c r="I7" s="38"/>
      <c r="J7" s="38"/>
      <c r="K7" s="38"/>
      <c r="L7" s="38"/>
      <c r="M7" s="38"/>
      <c r="N7" s="38"/>
      <c r="O7" s="38"/>
      <c r="P7" s="38"/>
      <c r="Q7" s="38"/>
      <c r="R7" s="38"/>
      <c r="S7" s="38"/>
      <c r="T7" s="38"/>
      <c r="U7" s="38"/>
      <c r="V7" s="38"/>
      <c r="W7" s="38"/>
      <c r="X7" s="38"/>
      <c r="Y7" s="38"/>
      <c r="Z7" s="38"/>
    </row>
    <row r="8">
      <c r="A8" s="32" t="s">
        <v>76</v>
      </c>
      <c r="B8" s="41">
        <v>3.0</v>
      </c>
      <c r="C8" s="30"/>
      <c r="D8" s="38"/>
      <c r="E8" s="32" t="s">
        <v>77</v>
      </c>
      <c r="F8" s="32" t="s">
        <v>43</v>
      </c>
      <c r="G8" s="32" t="s">
        <v>79</v>
      </c>
      <c r="H8" s="44"/>
      <c r="I8" s="38"/>
      <c r="J8" s="38"/>
      <c r="K8" s="38"/>
      <c r="L8" s="38"/>
      <c r="M8" s="38"/>
      <c r="N8" s="38"/>
      <c r="O8" s="38"/>
      <c r="P8" s="38"/>
      <c r="Q8" s="38"/>
      <c r="R8" s="38"/>
      <c r="S8" s="38"/>
      <c r="T8" s="38"/>
      <c r="U8" s="38"/>
      <c r="V8" s="38"/>
      <c r="W8" s="38"/>
      <c r="X8" s="38"/>
      <c r="Y8" s="38"/>
      <c r="Z8" s="38"/>
    </row>
    <row r="9">
      <c r="A9" s="58" t="s">
        <v>76</v>
      </c>
      <c r="B9" s="59">
        <v>17.0</v>
      </c>
      <c r="C9" s="60"/>
      <c r="D9" s="58"/>
      <c r="E9" s="58" t="s">
        <v>80</v>
      </c>
      <c r="F9" s="61" t="s">
        <v>81</v>
      </c>
      <c r="G9" s="46" t="s">
        <v>82</v>
      </c>
      <c r="H9" s="50"/>
      <c r="I9" s="52"/>
      <c r="J9" s="52"/>
      <c r="K9" s="52"/>
      <c r="L9" s="52"/>
      <c r="M9" s="52"/>
      <c r="N9" s="52"/>
      <c r="O9" s="52"/>
      <c r="P9" s="52"/>
      <c r="Q9" s="52"/>
      <c r="R9" s="52"/>
      <c r="S9" s="52"/>
      <c r="T9" s="52"/>
      <c r="U9" s="52"/>
      <c r="V9" s="52"/>
      <c r="W9" s="52"/>
      <c r="X9" s="52"/>
      <c r="Y9" s="52"/>
      <c r="Z9" s="52"/>
    </row>
    <row r="10">
      <c r="A10" s="58" t="s">
        <v>85</v>
      </c>
      <c r="B10" s="60"/>
      <c r="C10" s="60"/>
      <c r="D10" s="58">
        <v>1.0</v>
      </c>
      <c r="E10" s="58" t="s">
        <v>87</v>
      </c>
      <c r="F10" s="61" t="s">
        <v>81</v>
      </c>
      <c r="G10" s="46" t="s">
        <v>88</v>
      </c>
      <c r="H10" s="50"/>
      <c r="I10" s="52"/>
      <c r="J10" s="52"/>
      <c r="K10" s="52"/>
      <c r="L10" s="52"/>
      <c r="M10" s="52"/>
      <c r="N10" s="52"/>
      <c r="O10" s="52"/>
      <c r="P10" s="52"/>
      <c r="Q10" s="52"/>
      <c r="R10" s="52"/>
      <c r="S10" s="52"/>
      <c r="T10" s="52"/>
      <c r="U10" s="52"/>
      <c r="V10" s="52"/>
      <c r="W10" s="52"/>
      <c r="X10" s="52"/>
      <c r="Y10" s="52"/>
      <c r="Z10" s="52"/>
    </row>
    <row r="11">
      <c r="A11" s="62" t="s">
        <v>85</v>
      </c>
      <c r="B11" s="30"/>
      <c r="C11" s="30"/>
      <c r="D11" s="62">
        <v>2.0</v>
      </c>
      <c r="E11" s="62" t="s">
        <v>95</v>
      </c>
      <c r="F11" s="62" t="s">
        <v>81</v>
      </c>
      <c r="G11" s="32" t="s">
        <v>16</v>
      </c>
      <c r="H11" s="44"/>
      <c r="I11" s="38"/>
      <c r="J11" s="38"/>
      <c r="K11" s="38"/>
      <c r="L11" s="38"/>
      <c r="M11" s="38"/>
      <c r="N11" s="38"/>
      <c r="O11" s="38"/>
      <c r="P11" s="38"/>
      <c r="Q11" s="38"/>
      <c r="R11" s="38"/>
      <c r="S11" s="38"/>
      <c r="T11" s="38"/>
      <c r="U11" s="38"/>
      <c r="V11" s="38"/>
      <c r="W11" s="38"/>
      <c r="X11" s="38"/>
      <c r="Y11" s="38"/>
      <c r="Z11" s="38"/>
    </row>
    <row r="12">
      <c r="A12" s="32" t="s">
        <v>85</v>
      </c>
      <c r="B12" s="41">
        <v>2.0</v>
      </c>
      <c r="C12" s="30"/>
      <c r="D12" s="38"/>
      <c r="E12" s="32" t="s">
        <v>98</v>
      </c>
      <c r="F12" s="32" t="s">
        <v>43</v>
      </c>
      <c r="G12" s="32" t="s">
        <v>16</v>
      </c>
      <c r="H12" s="44"/>
      <c r="I12" s="38"/>
      <c r="J12" s="38"/>
      <c r="K12" s="38"/>
      <c r="L12" s="38"/>
      <c r="M12" s="38"/>
      <c r="N12" s="38"/>
      <c r="O12" s="38"/>
      <c r="P12" s="38"/>
      <c r="Q12" s="38"/>
      <c r="R12" s="38"/>
      <c r="S12" s="38"/>
      <c r="T12" s="38"/>
      <c r="U12" s="38"/>
      <c r="V12" s="38"/>
      <c r="W12" s="38"/>
      <c r="X12" s="38"/>
      <c r="Y12" s="38"/>
      <c r="Z12" s="38"/>
    </row>
    <row r="13">
      <c r="A13" s="62" t="s">
        <v>101</v>
      </c>
      <c r="B13" s="30"/>
      <c r="C13" s="30"/>
      <c r="D13" s="62">
        <v>3.0</v>
      </c>
      <c r="E13" s="62" t="s">
        <v>102</v>
      </c>
      <c r="F13" s="62" t="s">
        <v>81</v>
      </c>
      <c r="G13" s="32" t="s">
        <v>103</v>
      </c>
      <c r="H13" s="44"/>
      <c r="I13" s="38"/>
      <c r="J13" s="38"/>
      <c r="K13" s="38"/>
      <c r="L13" s="38"/>
      <c r="M13" s="38"/>
      <c r="N13" s="38"/>
      <c r="O13" s="38"/>
      <c r="P13" s="38"/>
      <c r="Q13" s="38"/>
      <c r="R13" s="38"/>
      <c r="S13" s="38"/>
      <c r="T13" s="38"/>
      <c r="U13" s="38"/>
      <c r="V13" s="38"/>
      <c r="W13" s="38"/>
      <c r="X13" s="38"/>
      <c r="Y13" s="38"/>
      <c r="Z13" s="38"/>
    </row>
    <row r="14">
      <c r="A14" s="32" t="s">
        <v>106</v>
      </c>
      <c r="B14" s="30"/>
      <c r="C14" s="30"/>
      <c r="D14" s="62">
        <v>2.0</v>
      </c>
      <c r="E14" s="62" t="s">
        <v>107</v>
      </c>
      <c r="F14" s="62" t="s">
        <v>81</v>
      </c>
      <c r="G14" s="32" t="s">
        <v>108</v>
      </c>
      <c r="H14" s="44"/>
      <c r="I14" s="38"/>
      <c r="J14" s="38"/>
      <c r="K14" s="38"/>
      <c r="L14" s="38"/>
      <c r="M14" s="38"/>
      <c r="N14" s="38"/>
      <c r="O14" s="38"/>
      <c r="P14" s="38"/>
      <c r="Q14" s="38"/>
      <c r="R14" s="38"/>
      <c r="S14" s="38"/>
      <c r="T14" s="38"/>
      <c r="U14" s="38"/>
      <c r="V14" s="38"/>
      <c r="W14" s="38"/>
      <c r="X14" s="38"/>
      <c r="Y14" s="38"/>
      <c r="Z14" s="38"/>
    </row>
    <row r="15">
      <c r="A15" s="32" t="s">
        <v>110</v>
      </c>
      <c r="B15" s="30"/>
      <c r="C15" s="30"/>
      <c r="D15" s="62">
        <v>1.0</v>
      </c>
      <c r="E15" s="62" t="s">
        <v>111</v>
      </c>
      <c r="F15" s="62" t="s">
        <v>81</v>
      </c>
      <c r="G15" s="32" t="s">
        <v>112</v>
      </c>
      <c r="H15" s="44"/>
      <c r="I15" s="38"/>
      <c r="J15" s="38"/>
      <c r="K15" s="38"/>
      <c r="L15" s="38"/>
      <c r="M15" s="38"/>
      <c r="N15" s="38"/>
      <c r="O15" s="38"/>
      <c r="P15" s="38"/>
      <c r="Q15" s="38"/>
      <c r="R15" s="38"/>
      <c r="S15" s="38"/>
      <c r="T15" s="38"/>
      <c r="U15" s="38"/>
      <c r="V15" s="38"/>
      <c r="W15" s="38"/>
      <c r="X15" s="38"/>
      <c r="Y15" s="38"/>
      <c r="Z15" s="38"/>
    </row>
    <row r="16">
      <c r="A16" s="32" t="s">
        <v>110</v>
      </c>
      <c r="B16" s="41">
        <v>1.0</v>
      </c>
      <c r="C16" s="30"/>
      <c r="D16" s="38"/>
      <c r="E16" s="32" t="s">
        <v>116</v>
      </c>
      <c r="F16" s="32" t="s">
        <v>117</v>
      </c>
      <c r="G16" s="32" t="s">
        <v>56</v>
      </c>
      <c r="H16" s="34"/>
      <c r="I16" s="38"/>
      <c r="J16" s="38"/>
      <c r="K16" s="38"/>
      <c r="L16" s="38"/>
      <c r="M16" s="38"/>
      <c r="N16" s="38"/>
      <c r="O16" s="38"/>
      <c r="P16" s="38"/>
      <c r="Q16" s="38"/>
      <c r="R16" s="38"/>
      <c r="S16" s="38"/>
      <c r="T16" s="38"/>
      <c r="U16" s="38"/>
      <c r="V16" s="38"/>
      <c r="W16" s="38"/>
      <c r="X16" s="38"/>
      <c r="Y16" s="38"/>
      <c r="Z16" s="38"/>
    </row>
    <row r="17">
      <c r="A17" s="67"/>
      <c r="H17" s="68"/>
    </row>
    <row r="18">
      <c r="A18" s="67"/>
      <c r="H18" s="68"/>
    </row>
    <row r="19">
      <c r="A19" s="67"/>
      <c r="H19" s="68"/>
    </row>
    <row r="20">
      <c r="A20" s="67"/>
      <c r="H20" s="68"/>
    </row>
    <row r="21">
      <c r="A21" s="67"/>
      <c r="H21" s="68"/>
    </row>
    <row r="22">
      <c r="A22" s="67"/>
      <c r="H22" s="68"/>
    </row>
    <row r="23">
      <c r="A23" s="67"/>
      <c r="H23" s="68"/>
    </row>
    <row r="24">
      <c r="A24" s="67"/>
      <c r="H24" s="68"/>
    </row>
    <row r="25">
      <c r="A25" s="67"/>
      <c r="G25" s="70"/>
      <c r="H25" s="68"/>
    </row>
    <row r="26">
      <c r="A26" s="67"/>
      <c r="B26" s="71"/>
      <c r="C26" s="48"/>
      <c r="D26" s="52"/>
      <c r="G26" s="46"/>
      <c r="H26" s="50"/>
      <c r="I26" s="52"/>
      <c r="J26" s="52"/>
      <c r="K26" s="52"/>
      <c r="L26" s="52"/>
      <c r="M26" s="52"/>
      <c r="N26" s="52"/>
      <c r="O26" s="52"/>
      <c r="P26" s="52"/>
      <c r="Q26" s="52"/>
      <c r="R26" s="52"/>
      <c r="S26" s="52"/>
      <c r="T26" s="52"/>
      <c r="U26" s="52"/>
      <c r="V26" s="52"/>
      <c r="W26" s="52"/>
      <c r="X26" s="52"/>
      <c r="Y26" s="52"/>
      <c r="Z26" s="52"/>
    </row>
    <row r="27">
      <c r="A27" s="67"/>
      <c r="H27" s="68"/>
    </row>
    <row r="28">
      <c r="A28" s="67"/>
      <c r="H28" s="68"/>
    </row>
    <row r="29">
      <c r="A29" s="67"/>
      <c r="H29" s="68"/>
    </row>
    <row r="30">
      <c r="A30" s="67"/>
      <c r="H30" s="68"/>
    </row>
    <row r="31">
      <c r="A31" s="67"/>
      <c r="H31" s="68"/>
    </row>
    <row r="32">
      <c r="A32" s="67"/>
      <c r="H32" s="68"/>
    </row>
    <row r="33">
      <c r="A33" s="67"/>
      <c r="H33" s="68"/>
    </row>
    <row r="34">
      <c r="A34" s="67"/>
      <c r="H34" s="68"/>
    </row>
    <row r="35">
      <c r="A35" s="67"/>
      <c r="H35" s="68"/>
    </row>
    <row r="36">
      <c r="A36" s="67"/>
      <c r="H36" s="68"/>
    </row>
    <row r="37">
      <c r="A37" s="67"/>
      <c r="H37" s="68"/>
    </row>
    <row r="38">
      <c r="A38" s="67"/>
      <c r="H38" s="68"/>
    </row>
    <row r="39">
      <c r="A39" s="67"/>
      <c r="H39" s="68"/>
    </row>
    <row r="40">
      <c r="A40" s="67"/>
      <c r="H40" s="68"/>
    </row>
    <row r="41">
      <c r="A41" s="67"/>
      <c r="H41" s="68"/>
    </row>
    <row r="42">
      <c r="A42" s="67"/>
      <c r="H42" s="68"/>
    </row>
    <row r="43">
      <c r="A43" s="67"/>
      <c r="H43" s="68"/>
    </row>
    <row r="44">
      <c r="A44" s="67"/>
      <c r="H44" s="68"/>
    </row>
    <row r="45">
      <c r="A45" s="67"/>
      <c r="H45" s="68"/>
    </row>
    <row r="46">
      <c r="A46" s="67"/>
      <c r="H46" s="68"/>
    </row>
    <row r="47">
      <c r="A47" s="67"/>
      <c r="H47" s="68"/>
    </row>
    <row r="48">
      <c r="H48" s="68"/>
    </row>
    <row r="49">
      <c r="H49" s="68"/>
    </row>
    <row r="50">
      <c r="H50" s="68"/>
    </row>
    <row r="51">
      <c r="H51" s="68"/>
    </row>
    <row r="52">
      <c r="H52" s="68"/>
    </row>
    <row r="53">
      <c r="H53" s="68"/>
    </row>
    <row r="54">
      <c r="H54" s="68"/>
    </row>
    <row r="55">
      <c r="H55" s="68"/>
    </row>
    <row r="56">
      <c r="H56" s="68"/>
    </row>
    <row r="57">
      <c r="H57" s="68"/>
    </row>
    <row r="58">
      <c r="H58" s="68"/>
    </row>
    <row r="59">
      <c r="H59" s="68"/>
    </row>
    <row r="60">
      <c r="H60" s="68"/>
    </row>
    <row r="61">
      <c r="H61" s="68"/>
    </row>
    <row r="62">
      <c r="H62" s="68"/>
    </row>
    <row r="63">
      <c r="H63" s="68"/>
    </row>
    <row r="64">
      <c r="H64" s="68"/>
    </row>
    <row r="65">
      <c r="H65" s="68"/>
    </row>
    <row r="66">
      <c r="H66" s="68"/>
    </row>
    <row r="67">
      <c r="H67" s="68"/>
    </row>
    <row r="68">
      <c r="H68" s="68"/>
    </row>
    <row r="69">
      <c r="H69" s="68"/>
    </row>
    <row r="70">
      <c r="H70" s="68"/>
    </row>
    <row r="71">
      <c r="H71" s="68"/>
    </row>
    <row r="72">
      <c r="H72" s="68"/>
    </row>
    <row r="73">
      <c r="H73" s="68"/>
    </row>
    <row r="74">
      <c r="H74" s="68"/>
    </row>
    <row r="75">
      <c r="H75" s="68"/>
    </row>
    <row r="76">
      <c r="H76" s="68"/>
    </row>
    <row r="77">
      <c r="H77" s="68"/>
    </row>
    <row r="78">
      <c r="H78" s="68"/>
    </row>
    <row r="79">
      <c r="H79" s="68"/>
    </row>
    <row r="80">
      <c r="H80" s="68"/>
    </row>
    <row r="81">
      <c r="H81" s="68"/>
    </row>
    <row r="82">
      <c r="H82" s="68"/>
    </row>
    <row r="83">
      <c r="H83" s="68"/>
    </row>
    <row r="84">
      <c r="H84" s="68"/>
    </row>
    <row r="85">
      <c r="H85" s="68"/>
    </row>
    <row r="86">
      <c r="H86" s="68"/>
    </row>
    <row r="87">
      <c r="H87" s="68"/>
    </row>
    <row r="88">
      <c r="H88" s="68"/>
    </row>
    <row r="89">
      <c r="H89" s="68"/>
    </row>
    <row r="90">
      <c r="H90" s="68"/>
    </row>
    <row r="91">
      <c r="H91" s="68"/>
    </row>
    <row r="92">
      <c r="H92" s="68"/>
    </row>
    <row r="93">
      <c r="H93" s="68"/>
    </row>
    <row r="94">
      <c r="H94" s="68"/>
    </row>
    <row r="95">
      <c r="H95" s="68"/>
    </row>
    <row r="96">
      <c r="H96" s="68"/>
    </row>
    <row r="97">
      <c r="H97" s="68"/>
    </row>
    <row r="98">
      <c r="H98" s="68"/>
    </row>
    <row r="99">
      <c r="H99" s="68"/>
    </row>
    <row r="100">
      <c r="H100" s="68"/>
    </row>
    <row r="101">
      <c r="H101" s="68"/>
    </row>
    <row r="102">
      <c r="H102" s="68"/>
    </row>
    <row r="103">
      <c r="H103" s="68"/>
    </row>
    <row r="104">
      <c r="H104" s="68"/>
    </row>
    <row r="105">
      <c r="H105" s="68"/>
    </row>
    <row r="106">
      <c r="H106" s="68"/>
    </row>
    <row r="107">
      <c r="H107" s="68"/>
    </row>
    <row r="108">
      <c r="H108" s="68"/>
    </row>
    <row r="109">
      <c r="H109" s="68"/>
    </row>
    <row r="110">
      <c r="H110" s="68"/>
    </row>
    <row r="111">
      <c r="H111" s="68"/>
    </row>
    <row r="112">
      <c r="H112" s="68"/>
    </row>
    <row r="113">
      <c r="H113" s="68"/>
    </row>
    <row r="114">
      <c r="H114" s="68"/>
    </row>
    <row r="115">
      <c r="H115" s="68"/>
    </row>
    <row r="116">
      <c r="H116" s="68"/>
    </row>
    <row r="117">
      <c r="H117" s="68"/>
    </row>
    <row r="118">
      <c r="H118" s="68"/>
    </row>
    <row r="119">
      <c r="H119" s="68"/>
    </row>
    <row r="120">
      <c r="H120" s="68"/>
    </row>
    <row r="121">
      <c r="H121" s="68"/>
    </row>
    <row r="122">
      <c r="H122" s="68"/>
    </row>
    <row r="123">
      <c r="H123" s="68"/>
    </row>
    <row r="124">
      <c r="H124" s="68"/>
    </row>
    <row r="125">
      <c r="H125" s="68"/>
    </row>
    <row r="126">
      <c r="H126" s="68"/>
    </row>
    <row r="127">
      <c r="H127" s="68"/>
    </row>
    <row r="128">
      <c r="H128" s="68"/>
    </row>
    <row r="129">
      <c r="H129" s="68"/>
    </row>
    <row r="130">
      <c r="H130" s="68"/>
    </row>
    <row r="131">
      <c r="H131" s="68"/>
    </row>
    <row r="132">
      <c r="H132" s="68"/>
    </row>
    <row r="133">
      <c r="H133" s="68"/>
    </row>
    <row r="134">
      <c r="H134" s="68"/>
    </row>
    <row r="135">
      <c r="H135" s="68"/>
    </row>
    <row r="136">
      <c r="H136" s="68"/>
    </row>
    <row r="137">
      <c r="H137" s="68"/>
    </row>
    <row r="138">
      <c r="H138" s="68"/>
    </row>
    <row r="139">
      <c r="H139" s="68"/>
    </row>
    <row r="140">
      <c r="H140" s="68"/>
    </row>
    <row r="141">
      <c r="H141" s="68"/>
    </row>
    <row r="142">
      <c r="H142" s="68"/>
    </row>
    <row r="143">
      <c r="H143" s="68"/>
    </row>
    <row r="144">
      <c r="H144" s="68"/>
    </row>
    <row r="145">
      <c r="H145" s="68"/>
    </row>
    <row r="146">
      <c r="H146" s="68"/>
    </row>
    <row r="147">
      <c r="H147" s="68"/>
    </row>
    <row r="148">
      <c r="H148" s="68"/>
    </row>
    <row r="149">
      <c r="H149" s="68"/>
    </row>
    <row r="150">
      <c r="H150" s="68"/>
    </row>
    <row r="151">
      <c r="H151" s="68"/>
    </row>
    <row r="152">
      <c r="H152" s="68"/>
    </row>
    <row r="153">
      <c r="H153" s="68"/>
    </row>
    <row r="154">
      <c r="H154" s="68"/>
    </row>
    <row r="155">
      <c r="H155" s="68"/>
    </row>
    <row r="156">
      <c r="H156" s="68"/>
    </row>
    <row r="157">
      <c r="H157" s="68"/>
    </row>
    <row r="158">
      <c r="H158" s="68"/>
    </row>
    <row r="159">
      <c r="H159" s="68"/>
    </row>
    <row r="160">
      <c r="H160" s="68"/>
    </row>
    <row r="161">
      <c r="H161" s="68"/>
    </row>
    <row r="162">
      <c r="H162" s="68"/>
    </row>
    <row r="163">
      <c r="H163" s="68"/>
    </row>
    <row r="164">
      <c r="H164" s="68"/>
    </row>
    <row r="165">
      <c r="H165" s="68"/>
    </row>
    <row r="166">
      <c r="H166" s="68"/>
    </row>
    <row r="167">
      <c r="H167" s="68"/>
    </row>
    <row r="168">
      <c r="H168" s="68"/>
    </row>
    <row r="169">
      <c r="H169" s="68"/>
    </row>
    <row r="170">
      <c r="H170" s="68"/>
    </row>
    <row r="171">
      <c r="H171" s="68"/>
    </row>
    <row r="172">
      <c r="H172" s="68"/>
    </row>
    <row r="173">
      <c r="H173" s="68"/>
    </row>
    <row r="174">
      <c r="H174" s="68"/>
    </row>
    <row r="175">
      <c r="H175" s="68"/>
    </row>
    <row r="176">
      <c r="H176" s="68"/>
    </row>
    <row r="177">
      <c r="H177" s="68"/>
    </row>
    <row r="178">
      <c r="H178" s="68"/>
    </row>
    <row r="179">
      <c r="H179" s="68"/>
    </row>
    <row r="180">
      <c r="H180" s="68"/>
    </row>
    <row r="181">
      <c r="H181" s="68"/>
    </row>
    <row r="182">
      <c r="H182" s="68"/>
    </row>
    <row r="183">
      <c r="H183" s="68"/>
    </row>
    <row r="184">
      <c r="H184" s="68"/>
    </row>
    <row r="185">
      <c r="H185" s="68"/>
    </row>
    <row r="186">
      <c r="H186" s="68"/>
    </row>
    <row r="187">
      <c r="H187" s="68"/>
    </row>
    <row r="188">
      <c r="H188" s="68"/>
    </row>
    <row r="189">
      <c r="H189" s="68"/>
    </row>
    <row r="190">
      <c r="H190" s="68"/>
    </row>
    <row r="191">
      <c r="H191" s="68"/>
    </row>
    <row r="192">
      <c r="H192" s="68"/>
    </row>
    <row r="193">
      <c r="H193" s="68"/>
    </row>
    <row r="194">
      <c r="H194" s="68"/>
    </row>
    <row r="195">
      <c r="H195" s="68"/>
    </row>
    <row r="196">
      <c r="H196" s="68"/>
    </row>
    <row r="197">
      <c r="H197" s="68"/>
    </row>
    <row r="198">
      <c r="H198" s="68"/>
    </row>
    <row r="199">
      <c r="H199" s="68"/>
    </row>
    <row r="200">
      <c r="H200" s="68"/>
    </row>
    <row r="201">
      <c r="H201" s="68"/>
    </row>
    <row r="202">
      <c r="H202" s="68"/>
    </row>
    <row r="203">
      <c r="H203" s="68"/>
    </row>
    <row r="204">
      <c r="H204" s="68"/>
    </row>
    <row r="205">
      <c r="H205" s="68"/>
    </row>
    <row r="206">
      <c r="H206" s="68"/>
    </row>
    <row r="207">
      <c r="H207" s="68"/>
    </row>
    <row r="208">
      <c r="H208" s="68"/>
    </row>
    <row r="209">
      <c r="H209" s="68"/>
    </row>
    <row r="210">
      <c r="H210" s="68"/>
    </row>
    <row r="211">
      <c r="H211" s="68"/>
    </row>
    <row r="212">
      <c r="H212" s="68"/>
    </row>
    <row r="213">
      <c r="H213" s="68"/>
    </row>
    <row r="214">
      <c r="H214" s="68"/>
    </row>
    <row r="215">
      <c r="H215" s="68"/>
    </row>
    <row r="216">
      <c r="H216" s="68"/>
    </row>
    <row r="217">
      <c r="H217" s="68"/>
    </row>
    <row r="218">
      <c r="H218" s="68"/>
    </row>
    <row r="219">
      <c r="H219" s="68"/>
    </row>
    <row r="220">
      <c r="H220" s="68"/>
    </row>
    <row r="221">
      <c r="H221" s="68"/>
    </row>
    <row r="222">
      <c r="H222" s="68"/>
    </row>
    <row r="223">
      <c r="H223" s="68"/>
    </row>
    <row r="224">
      <c r="H224" s="68"/>
    </row>
    <row r="225">
      <c r="H225" s="68"/>
    </row>
    <row r="226">
      <c r="H226" s="68"/>
    </row>
    <row r="227">
      <c r="H227" s="68"/>
    </row>
    <row r="228">
      <c r="H228" s="68"/>
    </row>
    <row r="229">
      <c r="H229" s="68"/>
    </row>
    <row r="230">
      <c r="H230" s="68"/>
    </row>
    <row r="231">
      <c r="H231" s="68"/>
    </row>
    <row r="232">
      <c r="H232" s="68"/>
    </row>
    <row r="233">
      <c r="H233" s="68"/>
    </row>
    <row r="234">
      <c r="H234" s="68"/>
    </row>
    <row r="235">
      <c r="H235" s="68"/>
    </row>
    <row r="236">
      <c r="H236" s="68"/>
    </row>
    <row r="237">
      <c r="H237" s="68"/>
    </row>
    <row r="238">
      <c r="H238" s="68"/>
    </row>
    <row r="239">
      <c r="H239" s="68"/>
    </row>
    <row r="240">
      <c r="H240" s="68"/>
    </row>
    <row r="241">
      <c r="H241" s="68"/>
    </row>
    <row r="242">
      <c r="H242" s="68"/>
    </row>
    <row r="243">
      <c r="H243" s="68"/>
    </row>
    <row r="244">
      <c r="H244" s="68"/>
    </row>
    <row r="245">
      <c r="H245" s="68"/>
    </row>
    <row r="246">
      <c r="H246" s="68"/>
    </row>
    <row r="247">
      <c r="H247" s="68"/>
    </row>
    <row r="248">
      <c r="H248" s="68"/>
    </row>
    <row r="249">
      <c r="H249" s="68"/>
    </row>
    <row r="250">
      <c r="H250" s="68"/>
    </row>
    <row r="251">
      <c r="H251" s="68"/>
    </row>
    <row r="252">
      <c r="H252" s="68"/>
    </row>
    <row r="253">
      <c r="H253" s="68"/>
    </row>
    <row r="254">
      <c r="H254" s="68"/>
    </row>
    <row r="255">
      <c r="H255" s="68"/>
    </row>
    <row r="256">
      <c r="H256" s="68"/>
    </row>
    <row r="257">
      <c r="H257" s="68"/>
    </row>
    <row r="258">
      <c r="H258" s="68"/>
    </row>
    <row r="259">
      <c r="H259" s="68"/>
    </row>
    <row r="260">
      <c r="H260" s="68"/>
    </row>
    <row r="261">
      <c r="H261" s="68"/>
    </row>
    <row r="262">
      <c r="H262" s="68"/>
    </row>
    <row r="263">
      <c r="H263" s="68"/>
    </row>
    <row r="264">
      <c r="H264" s="68"/>
    </row>
    <row r="265">
      <c r="H265" s="68"/>
    </row>
    <row r="266">
      <c r="H266" s="68"/>
    </row>
    <row r="267">
      <c r="H267" s="68"/>
    </row>
    <row r="268">
      <c r="H268" s="68"/>
    </row>
    <row r="269">
      <c r="H269" s="68"/>
    </row>
    <row r="270">
      <c r="H270" s="68"/>
    </row>
    <row r="271">
      <c r="H271" s="68"/>
    </row>
    <row r="272">
      <c r="H272" s="68"/>
    </row>
    <row r="273">
      <c r="H273" s="68"/>
    </row>
    <row r="274">
      <c r="H274" s="68"/>
    </row>
    <row r="275">
      <c r="H275" s="68"/>
    </row>
    <row r="276">
      <c r="H276" s="68"/>
    </row>
    <row r="277">
      <c r="H277" s="68"/>
    </row>
    <row r="278">
      <c r="H278" s="68"/>
    </row>
    <row r="279">
      <c r="H279" s="68"/>
    </row>
    <row r="280">
      <c r="H280" s="68"/>
    </row>
    <row r="281">
      <c r="H281" s="68"/>
    </row>
    <row r="282">
      <c r="H282" s="68"/>
    </row>
    <row r="283">
      <c r="H283" s="68"/>
    </row>
    <row r="284">
      <c r="H284" s="68"/>
    </row>
    <row r="285">
      <c r="H285" s="68"/>
    </row>
    <row r="286">
      <c r="H286" s="68"/>
    </row>
    <row r="287">
      <c r="H287" s="68"/>
    </row>
    <row r="288">
      <c r="H288" s="68"/>
    </row>
    <row r="289">
      <c r="H289" s="68"/>
    </row>
    <row r="290">
      <c r="H290" s="68"/>
    </row>
    <row r="291">
      <c r="H291" s="68"/>
    </row>
    <row r="292">
      <c r="H292" s="68"/>
    </row>
    <row r="293">
      <c r="H293" s="68"/>
    </row>
    <row r="294">
      <c r="H294" s="68"/>
    </row>
    <row r="295">
      <c r="H295" s="68"/>
    </row>
    <row r="296">
      <c r="H296" s="68"/>
    </row>
    <row r="297">
      <c r="H297" s="68"/>
    </row>
    <row r="298">
      <c r="H298" s="68"/>
    </row>
    <row r="299">
      <c r="H299" s="68"/>
    </row>
    <row r="300">
      <c r="H300" s="68"/>
    </row>
    <row r="301">
      <c r="H301" s="68"/>
    </row>
    <row r="302">
      <c r="H302" s="68"/>
    </row>
    <row r="303">
      <c r="H303" s="68"/>
    </row>
    <row r="304">
      <c r="H304" s="68"/>
    </row>
    <row r="305">
      <c r="H305" s="68"/>
    </row>
    <row r="306">
      <c r="H306" s="68"/>
    </row>
    <row r="307">
      <c r="H307" s="68"/>
    </row>
    <row r="308">
      <c r="H308" s="68"/>
    </row>
    <row r="309">
      <c r="H309" s="68"/>
    </row>
    <row r="310">
      <c r="H310" s="68"/>
    </row>
    <row r="311">
      <c r="H311" s="68"/>
    </row>
    <row r="312">
      <c r="H312" s="68"/>
    </row>
    <row r="313">
      <c r="H313" s="68"/>
    </row>
    <row r="314">
      <c r="H314" s="68"/>
    </row>
    <row r="315">
      <c r="H315" s="68"/>
    </row>
    <row r="316">
      <c r="H316" s="68"/>
    </row>
    <row r="317">
      <c r="H317" s="68"/>
    </row>
    <row r="318">
      <c r="H318" s="68"/>
    </row>
    <row r="319">
      <c r="H319" s="68"/>
    </row>
    <row r="320">
      <c r="H320" s="68"/>
    </row>
    <row r="321">
      <c r="H321" s="68"/>
    </row>
    <row r="322">
      <c r="H322" s="68"/>
    </row>
    <row r="323">
      <c r="H323" s="68"/>
    </row>
    <row r="324">
      <c r="H324" s="68"/>
    </row>
    <row r="325">
      <c r="H325" s="68"/>
    </row>
    <row r="326">
      <c r="H326" s="68"/>
    </row>
    <row r="327">
      <c r="H327" s="68"/>
    </row>
    <row r="328">
      <c r="H328" s="68"/>
    </row>
    <row r="329">
      <c r="H329" s="68"/>
    </row>
    <row r="330">
      <c r="H330" s="68"/>
    </row>
    <row r="331">
      <c r="H331" s="68"/>
    </row>
    <row r="332">
      <c r="H332" s="68"/>
    </row>
    <row r="333">
      <c r="H333" s="68"/>
    </row>
    <row r="334">
      <c r="H334" s="68"/>
    </row>
    <row r="335">
      <c r="H335" s="68"/>
    </row>
    <row r="336">
      <c r="H336" s="68"/>
    </row>
    <row r="337">
      <c r="H337" s="68"/>
    </row>
    <row r="338">
      <c r="H338" s="68"/>
    </row>
    <row r="339">
      <c r="H339" s="68"/>
    </row>
    <row r="340">
      <c r="H340" s="68"/>
    </row>
    <row r="341">
      <c r="H341" s="68"/>
    </row>
    <row r="342">
      <c r="H342" s="68"/>
    </row>
    <row r="343">
      <c r="H343" s="68"/>
    </row>
    <row r="344">
      <c r="H344" s="68"/>
    </row>
    <row r="345">
      <c r="H345" s="68"/>
    </row>
    <row r="346">
      <c r="H346" s="68"/>
    </row>
    <row r="347">
      <c r="H347" s="68"/>
    </row>
    <row r="348">
      <c r="H348" s="68"/>
    </row>
    <row r="349">
      <c r="H349" s="68"/>
    </row>
    <row r="350">
      <c r="H350" s="68"/>
    </row>
    <row r="351">
      <c r="H351" s="68"/>
    </row>
    <row r="352">
      <c r="H352" s="68"/>
    </row>
    <row r="353">
      <c r="H353" s="68"/>
    </row>
    <row r="354">
      <c r="H354" s="68"/>
    </row>
    <row r="355">
      <c r="H355" s="68"/>
    </row>
    <row r="356">
      <c r="H356" s="68"/>
    </row>
    <row r="357">
      <c r="H357" s="68"/>
    </row>
    <row r="358">
      <c r="H358" s="68"/>
    </row>
    <row r="359">
      <c r="H359" s="68"/>
    </row>
    <row r="360">
      <c r="H360" s="68"/>
    </row>
    <row r="361">
      <c r="H361" s="68"/>
    </row>
    <row r="362">
      <c r="H362" s="68"/>
    </row>
    <row r="363">
      <c r="H363" s="68"/>
    </row>
    <row r="364">
      <c r="H364" s="68"/>
    </row>
    <row r="365">
      <c r="H365" s="68"/>
    </row>
    <row r="366">
      <c r="H366" s="68"/>
    </row>
    <row r="367">
      <c r="H367" s="68"/>
    </row>
    <row r="368">
      <c r="H368" s="68"/>
    </row>
    <row r="369">
      <c r="H369" s="68"/>
    </row>
    <row r="370">
      <c r="H370" s="68"/>
    </row>
    <row r="371">
      <c r="H371" s="68"/>
    </row>
    <row r="372">
      <c r="H372" s="68"/>
    </row>
    <row r="373">
      <c r="H373" s="68"/>
    </row>
    <row r="374">
      <c r="H374" s="68"/>
    </row>
    <row r="375">
      <c r="H375" s="68"/>
    </row>
    <row r="376">
      <c r="H376" s="68"/>
    </row>
    <row r="377">
      <c r="H377" s="68"/>
    </row>
    <row r="378">
      <c r="H378" s="68"/>
    </row>
    <row r="379">
      <c r="H379" s="68"/>
    </row>
    <row r="380">
      <c r="H380" s="68"/>
    </row>
    <row r="381">
      <c r="H381" s="68"/>
    </row>
    <row r="382">
      <c r="H382" s="68"/>
    </row>
    <row r="383">
      <c r="H383" s="68"/>
    </row>
    <row r="384">
      <c r="H384" s="68"/>
    </row>
    <row r="385">
      <c r="H385" s="68"/>
    </row>
    <row r="386">
      <c r="H386" s="68"/>
    </row>
    <row r="387">
      <c r="H387" s="68"/>
    </row>
    <row r="388">
      <c r="H388" s="68"/>
    </row>
    <row r="389">
      <c r="H389" s="68"/>
    </row>
    <row r="390">
      <c r="H390" s="68"/>
    </row>
    <row r="391">
      <c r="H391" s="68"/>
    </row>
    <row r="392">
      <c r="H392" s="68"/>
    </row>
    <row r="393">
      <c r="H393" s="68"/>
    </row>
    <row r="394">
      <c r="H394" s="68"/>
    </row>
    <row r="395">
      <c r="H395" s="68"/>
    </row>
    <row r="396">
      <c r="H396" s="68"/>
    </row>
    <row r="397">
      <c r="H397" s="68"/>
    </row>
    <row r="398">
      <c r="H398" s="68"/>
    </row>
    <row r="399">
      <c r="H399" s="68"/>
    </row>
    <row r="400">
      <c r="H400" s="68"/>
    </row>
    <row r="401">
      <c r="H401" s="68"/>
    </row>
    <row r="402">
      <c r="H402" s="68"/>
    </row>
    <row r="403">
      <c r="H403" s="68"/>
    </row>
    <row r="404">
      <c r="H404" s="68"/>
    </row>
    <row r="405">
      <c r="H405" s="68"/>
    </row>
    <row r="406">
      <c r="H406" s="68"/>
    </row>
    <row r="407">
      <c r="H407" s="68"/>
    </row>
    <row r="408">
      <c r="H408" s="68"/>
    </row>
    <row r="409">
      <c r="H409" s="68"/>
    </row>
    <row r="410">
      <c r="H410" s="68"/>
    </row>
    <row r="411">
      <c r="H411" s="68"/>
    </row>
    <row r="412">
      <c r="H412" s="68"/>
    </row>
    <row r="413">
      <c r="H413" s="68"/>
    </row>
    <row r="414">
      <c r="H414" s="68"/>
    </row>
    <row r="415">
      <c r="H415" s="68"/>
    </row>
    <row r="416">
      <c r="H416" s="68"/>
    </row>
    <row r="417">
      <c r="H417" s="68"/>
    </row>
    <row r="418">
      <c r="H418" s="68"/>
    </row>
    <row r="419">
      <c r="H419" s="68"/>
    </row>
    <row r="420">
      <c r="H420" s="68"/>
    </row>
    <row r="421">
      <c r="H421" s="68"/>
    </row>
    <row r="422">
      <c r="H422" s="68"/>
    </row>
    <row r="423">
      <c r="H423" s="68"/>
    </row>
    <row r="424">
      <c r="H424" s="68"/>
    </row>
    <row r="425">
      <c r="H425" s="68"/>
    </row>
    <row r="426">
      <c r="H426" s="68"/>
    </row>
    <row r="427">
      <c r="H427" s="68"/>
    </row>
    <row r="428">
      <c r="H428" s="68"/>
    </row>
    <row r="429">
      <c r="H429" s="68"/>
    </row>
    <row r="430">
      <c r="H430" s="68"/>
    </row>
    <row r="431">
      <c r="H431" s="68"/>
    </row>
    <row r="432">
      <c r="H432" s="68"/>
    </row>
    <row r="433">
      <c r="H433" s="68"/>
    </row>
    <row r="434">
      <c r="H434" s="68"/>
    </row>
    <row r="435">
      <c r="H435" s="68"/>
    </row>
    <row r="436">
      <c r="H436" s="68"/>
    </row>
    <row r="437">
      <c r="H437" s="68"/>
    </row>
    <row r="438">
      <c r="H438" s="68"/>
    </row>
    <row r="439">
      <c r="H439" s="68"/>
    </row>
    <row r="440">
      <c r="H440" s="68"/>
    </row>
    <row r="441">
      <c r="H441" s="68"/>
    </row>
    <row r="442">
      <c r="H442" s="68"/>
    </row>
    <row r="443">
      <c r="H443" s="68"/>
    </row>
    <row r="444">
      <c r="H444" s="68"/>
    </row>
    <row r="445">
      <c r="H445" s="68"/>
    </row>
    <row r="446">
      <c r="H446" s="68"/>
    </row>
    <row r="447">
      <c r="H447" s="68"/>
    </row>
    <row r="448">
      <c r="H448" s="68"/>
    </row>
    <row r="449">
      <c r="H449" s="68"/>
    </row>
    <row r="450">
      <c r="H450" s="68"/>
    </row>
    <row r="451">
      <c r="H451" s="68"/>
    </row>
    <row r="452">
      <c r="H452" s="68"/>
    </row>
    <row r="453">
      <c r="H453" s="68"/>
    </row>
    <row r="454">
      <c r="H454" s="68"/>
    </row>
    <row r="455">
      <c r="H455" s="68"/>
    </row>
    <row r="456">
      <c r="H456" s="68"/>
    </row>
    <row r="457">
      <c r="H457" s="68"/>
    </row>
    <row r="458">
      <c r="H458" s="68"/>
    </row>
    <row r="459">
      <c r="H459" s="68"/>
    </row>
    <row r="460">
      <c r="H460" s="68"/>
    </row>
    <row r="461">
      <c r="H461" s="68"/>
    </row>
    <row r="462">
      <c r="H462" s="68"/>
    </row>
    <row r="463">
      <c r="H463" s="68"/>
    </row>
    <row r="464">
      <c r="H464" s="68"/>
    </row>
    <row r="465">
      <c r="H465" s="68"/>
    </row>
    <row r="466">
      <c r="H466" s="68"/>
    </row>
    <row r="467">
      <c r="H467" s="68"/>
    </row>
    <row r="468">
      <c r="H468" s="68"/>
    </row>
    <row r="469">
      <c r="H469" s="68"/>
    </row>
    <row r="470">
      <c r="H470" s="68"/>
    </row>
    <row r="471">
      <c r="H471" s="68"/>
    </row>
    <row r="472">
      <c r="H472" s="68"/>
    </row>
    <row r="473">
      <c r="H473" s="68"/>
    </row>
    <row r="474">
      <c r="H474" s="68"/>
    </row>
    <row r="475">
      <c r="H475" s="68"/>
    </row>
    <row r="476">
      <c r="H476" s="68"/>
    </row>
    <row r="477">
      <c r="H477" s="68"/>
    </row>
    <row r="478">
      <c r="H478" s="68"/>
    </row>
    <row r="479">
      <c r="H479" s="68"/>
    </row>
    <row r="480">
      <c r="H480" s="68"/>
    </row>
    <row r="481">
      <c r="H481" s="68"/>
    </row>
    <row r="482">
      <c r="H482" s="68"/>
    </row>
    <row r="483">
      <c r="H483" s="68"/>
    </row>
    <row r="484">
      <c r="H484" s="68"/>
    </row>
    <row r="485">
      <c r="H485" s="68"/>
    </row>
    <row r="486">
      <c r="H486" s="68"/>
    </row>
    <row r="487">
      <c r="H487" s="68"/>
    </row>
    <row r="488">
      <c r="H488" s="68"/>
    </row>
    <row r="489">
      <c r="H489" s="68"/>
    </row>
    <row r="490">
      <c r="H490" s="68"/>
    </row>
    <row r="491">
      <c r="H491" s="68"/>
    </row>
    <row r="492">
      <c r="H492" s="68"/>
    </row>
    <row r="493">
      <c r="H493" s="68"/>
    </row>
    <row r="494">
      <c r="H494" s="68"/>
    </row>
    <row r="495">
      <c r="H495" s="68"/>
    </row>
    <row r="496">
      <c r="H496" s="68"/>
    </row>
    <row r="497">
      <c r="H497" s="68"/>
    </row>
    <row r="498">
      <c r="H498" s="68"/>
    </row>
    <row r="499">
      <c r="H499" s="68"/>
    </row>
    <row r="500">
      <c r="H500" s="68"/>
    </row>
    <row r="501">
      <c r="H501" s="68"/>
    </row>
    <row r="502">
      <c r="H502" s="68"/>
    </row>
    <row r="503">
      <c r="H503" s="68"/>
    </row>
    <row r="504">
      <c r="H504" s="68"/>
    </row>
    <row r="505">
      <c r="H505" s="68"/>
    </row>
    <row r="506">
      <c r="H506" s="68"/>
    </row>
    <row r="507">
      <c r="H507" s="68"/>
    </row>
    <row r="508">
      <c r="H508" s="68"/>
    </row>
    <row r="509">
      <c r="H509" s="68"/>
    </row>
    <row r="510">
      <c r="H510" s="68"/>
    </row>
    <row r="511">
      <c r="H511" s="68"/>
    </row>
    <row r="512">
      <c r="H512" s="68"/>
    </row>
    <row r="513">
      <c r="H513" s="68"/>
    </row>
    <row r="514">
      <c r="H514" s="68"/>
    </row>
    <row r="515">
      <c r="H515" s="68"/>
    </row>
    <row r="516">
      <c r="H516" s="68"/>
    </row>
    <row r="517">
      <c r="H517" s="68"/>
    </row>
    <row r="518">
      <c r="H518" s="68"/>
    </row>
    <row r="519">
      <c r="H519" s="68"/>
    </row>
    <row r="520">
      <c r="H520" s="68"/>
    </row>
    <row r="521">
      <c r="H521" s="68"/>
    </row>
    <row r="522">
      <c r="H522" s="68"/>
    </row>
    <row r="523">
      <c r="H523" s="68"/>
    </row>
    <row r="524">
      <c r="H524" s="68"/>
    </row>
    <row r="525">
      <c r="H525" s="68"/>
    </row>
    <row r="526">
      <c r="H526" s="68"/>
    </row>
    <row r="527">
      <c r="H527" s="68"/>
    </row>
    <row r="528">
      <c r="H528" s="68"/>
    </row>
    <row r="529">
      <c r="H529" s="68"/>
    </row>
    <row r="530">
      <c r="H530" s="68"/>
    </row>
    <row r="531">
      <c r="H531" s="68"/>
    </row>
    <row r="532">
      <c r="H532" s="68"/>
    </row>
    <row r="533">
      <c r="H533" s="68"/>
    </row>
    <row r="534">
      <c r="H534" s="68"/>
    </row>
    <row r="535">
      <c r="H535" s="68"/>
    </row>
    <row r="536">
      <c r="H536" s="68"/>
    </row>
    <row r="537">
      <c r="H537" s="68"/>
    </row>
    <row r="538">
      <c r="H538" s="68"/>
    </row>
    <row r="539">
      <c r="H539" s="68"/>
    </row>
    <row r="540">
      <c r="H540" s="68"/>
    </row>
    <row r="541">
      <c r="H541" s="68"/>
    </row>
    <row r="542">
      <c r="H542" s="68"/>
    </row>
    <row r="543">
      <c r="H543" s="68"/>
    </row>
    <row r="544">
      <c r="H544" s="68"/>
    </row>
    <row r="545">
      <c r="H545" s="68"/>
    </row>
    <row r="546">
      <c r="H546" s="68"/>
    </row>
    <row r="547">
      <c r="H547" s="68"/>
    </row>
    <row r="548">
      <c r="H548" s="68"/>
    </row>
    <row r="549">
      <c r="H549" s="68"/>
    </row>
    <row r="550">
      <c r="H550" s="68"/>
    </row>
    <row r="551">
      <c r="H551" s="68"/>
    </row>
    <row r="552">
      <c r="H552" s="68"/>
    </row>
    <row r="553">
      <c r="H553" s="68"/>
    </row>
    <row r="554">
      <c r="H554" s="68"/>
    </row>
    <row r="555">
      <c r="H555" s="68"/>
    </row>
    <row r="556">
      <c r="H556" s="68"/>
    </row>
    <row r="557">
      <c r="H557" s="68"/>
    </row>
    <row r="558">
      <c r="H558" s="68"/>
    </row>
    <row r="559">
      <c r="H559" s="68"/>
    </row>
    <row r="560">
      <c r="H560" s="68"/>
    </row>
    <row r="561">
      <c r="H561" s="68"/>
    </row>
    <row r="562">
      <c r="H562" s="68"/>
    </row>
    <row r="563">
      <c r="H563" s="68"/>
    </row>
    <row r="564">
      <c r="H564" s="68"/>
    </row>
    <row r="565">
      <c r="H565" s="68"/>
    </row>
    <row r="566">
      <c r="H566" s="68"/>
    </row>
    <row r="567">
      <c r="H567" s="68"/>
    </row>
    <row r="568">
      <c r="H568" s="68"/>
    </row>
    <row r="569">
      <c r="H569" s="68"/>
    </row>
    <row r="570">
      <c r="H570" s="68"/>
    </row>
    <row r="571">
      <c r="H571" s="68"/>
    </row>
    <row r="572">
      <c r="H572" s="68"/>
    </row>
    <row r="573">
      <c r="H573" s="68"/>
    </row>
    <row r="574">
      <c r="H574" s="68"/>
    </row>
    <row r="575">
      <c r="H575" s="68"/>
    </row>
    <row r="576">
      <c r="H576" s="68"/>
    </row>
    <row r="577">
      <c r="H577" s="68"/>
    </row>
    <row r="578">
      <c r="H578" s="68"/>
    </row>
    <row r="579">
      <c r="H579" s="68"/>
    </row>
    <row r="580">
      <c r="H580" s="68"/>
    </row>
    <row r="581">
      <c r="H581" s="68"/>
    </row>
    <row r="582">
      <c r="H582" s="68"/>
    </row>
    <row r="583">
      <c r="H583" s="68"/>
    </row>
    <row r="584">
      <c r="H584" s="68"/>
    </row>
    <row r="585">
      <c r="H585" s="68"/>
    </row>
    <row r="586">
      <c r="H586" s="68"/>
    </row>
    <row r="587">
      <c r="H587" s="68"/>
    </row>
    <row r="588">
      <c r="H588" s="68"/>
    </row>
    <row r="589">
      <c r="H589" s="68"/>
    </row>
    <row r="590">
      <c r="H590" s="68"/>
    </row>
    <row r="591">
      <c r="H591" s="68"/>
    </row>
    <row r="592">
      <c r="H592" s="68"/>
    </row>
    <row r="593">
      <c r="H593" s="68"/>
    </row>
    <row r="594">
      <c r="H594" s="68"/>
    </row>
    <row r="595">
      <c r="H595" s="68"/>
    </row>
    <row r="596">
      <c r="H596" s="68"/>
    </row>
    <row r="597">
      <c r="H597" s="68"/>
    </row>
    <row r="598">
      <c r="H598" s="68"/>
    </row>
    <row r="599">
      <c r="H599" s="68"/>
    </row>
    <row r="600">
      <c r="H600" s="68"/>
    </row>
    <row r="601">
      <c r="H601" s="68"/>
    </row>
    <row r="602">
      <c r="H602" s="68"/>
    </row>
    <row r="603">
      <c r="H603" s="68"/>
    </row>
    <row r="604">
      <c r="H604" s="68"/>
    </row>
    <row r="605">
      <c r="H605" s="68"/>
    </row>
    <row r="606">
      <c r="H606" s="68"/>
    </row>
    <row r="607">
      <c r="H607" s="68"/>
    </row>
    <row r="608">
      <c r="H608" s="68"/>
    </row>
    <row r="609">
      <c r="H609" s="68"/>
    </row>
    <row r="610">
      <c r="H610" s="68"/>
    </row>
    <row r="611">
      <c r="H611" s="68"/>
    </row>
    <row r="612">
      <c r="H612" s="68"/>
    </row>
    <row r="613">
      <c r="H613" s="68"/>
    </row>
    <row r="614">
      <c r="H614" s="68"/>
    </row>
    <row r="615">
      <c r="H615" s="68"/>
    </row>
    <row r="616">
      <c r="H616" s="68"/>
    </row>
    <row r="617">
      <c r="H617" s="68"/>
    </row>
    <row r="618">
      <c r="H618" s="68"/>
    </row>
    <row r="619">
      <c r="H619" s="68"/>
    </row>
    <row r="620">
      <c r="H620" s="68"/>
    </row>
    <row r="621">
      <c r="H621" s="68"/>
    </row>
    <row r="622">
      <c r="H622" s="68"/>
    </row>
    <row r="623">
      <c r="H623" s="68"/>
    </row>
    <row r="624">
      <c r="H624" s="68"/>
    </row>
    <row r="625">
      <c r="H625" s="68"/>
    </row>
    <row r="626">
      <c r="H626" s="68"/>
    </row>
    <row r="627">
      <c r="H627" s="68"/>
    </row>
    <row r="628">
      <c r="H628" s="68"/>
    </row>
    <row r="629">
      <c r="H629" s="68"/>
    </row>
    <row r="630">
      <c r="H630" s="68"/>
    </row>
    <row r="631">
      <c r="H631" s="68"/>
    </row>
    <row r="632">
      <c r="H632" s="68"/>
    </row>
    <row r="633">
      <c r="H633" s="68"/>
    </row>
    <row r="634">
      <c r="H634" s="68"/>
    </row>
    <row r="635">
      <c r="H635" s="68"/>
    </row>
    <row r="636">
      <c r="H636" s="68"/>
    </row>
    <row r="637">
      <c r="H637" s="68"/>
    </row>
    <row r="638">
      <c r="H638" s="68"/>
    </row>
    <row r="639">
      <c r="H639" s="68"/>
    </row>
    <row r="640">
      <c r="H640" s="68"/>
    </row>
    <row r="641">
      <c r="H641" s="68"/>
    </row>
    <row r="642">
      <c r="H642" s="68"/>
    </row>
    <row r="643">
      <c r="H643" s="68"/>
    </row>
    <row r="644">
      <c r="H644" s="68"/>
    </row>
    <row r="645">
      <c r="H645" s="68"/>
    </row>
    <row r="646">
      <c r="H646" s="68"/>
    </row>
    <row r="647">
      <c r="H647" s="68"/>
    </row>
    <row r="648">
      <c r="H648" s="68"/>
    </row>
    <row r="649">
      <c r="H649" s="68"/>
    </row>
    <row r="650">
      <c r="H650" s="68"/>
    </row>
    <row r="651">
      <c r="H651" s="68"/>
    </row>
    <row r="652">
      <c r="H652" s="68"/>
    </row>
    <row r="653">
      <c r="H653" s="68"/>
    </row>
    <row r="654">
      <c r="H654" s="68"/>
    </row>
    <row r="655">
      <c r="H655" s="68"/>
    </row>
    <row r="656">
      <c r="H656" s="68"/>
    </row>
    <row r="657">
      <c r="H657" s="68"/>
    </row>
    <row r="658">
      <c r="H658" s="68"/>
    </row>
    <row r="659">
      <c r="H659" s="68"/>
    </row>
    <row r="660">
      <c r="H660" s="68"/>
    </row>
    <row r="661">
      <c r="H661" s="68"/>
    </row>
    <row r="662">
      <c r="H662" s="68"/>
    </row>
    <row r="663">
      <c r="H663" s="68"/>
    </row>
    <row r="664">
      <c r="H664" s="68"/>
    </row>
    <row r="665">
      <c r="H665" s="68"/>
    </row>
    <row r="666">
      <c r="H666" s="68"/>
    </row>
    <row r="667">
      <c r="H667" s="68"/>
    </row>
    <row r="668">
      <c r="H668" s="68"/>
    </row>
    <row r="669">
      <c r="H669" s="68"/>
    </row>
    <row r="670">
      <c r="H670" s="68"/>
    </row>
    <row r="671">
      <c r="H671" s="68"/>
    </row>
    <row r="672">
      <c r="H672" s="68"/>
    </row>
    <row r="673">
      <c r="H673" s="68"/>
    </row>
    <row r="674">
      <c r="H674" s="68"/>
    </row>
    <row r="675">
      <c r="H675" s="68"/>
    </row>
    <row r="676">
      <c r="H676" s="68"/>
    </row>
    <row r="677">
      <c r="H677" s="68"/>
    </row>
    <row r="678">
      <c r="H678" s="68"/>
    </row>
    <row r="679">
      <c r="H679" s="68"/>
    </row>
    <row r="680">
      <c r="H680" s="68"/>
    </row>
    <row r="681">
      <c r="H681" s="68"/>
    </row>
    <row r="682">
      <c r="H682" s="68"/>
    </row>
    <row r="683">
      <c r="H683" s="68"/>
    </row>
    <row r="684">
      <c r="H684" s="68"/>
    </row>
    <row r="685">
      <c r="H685" s="68"/>
    </row>
    <row r="686">
      <c r="H686" s="68"/>
    </row>
    <row r="687">
      <c r="H687" s="68"/>
    </row>
    <row r="688">
      <c r="H688" s="68"/>
    </row>
    <row r="689">
      <c r="H689" s="68"/>
    </row>
    <row r="690">
      <c r="H690" s="68"/>
    </row>
    <row r="691">
      <c r="H691" s="68"/>
    </row>
    <row r="692">
      <c r="H692" s="68"/>
    </row>
    <row r="693">
      <c r="H693" s="68"/>
    </row>
    <row r="694">
      <c r="H694" s="68"/>
    </row>
    <row r="695">
      <c r="H695" s="68"/>
    </row>
    <row r="696">
      <c r="H696" s="68"/>
    </row>
    <row r="697">
      <c r="H697" s="68"/>
    </row>
    <row r="698">
      <c r="H698" s="68"/>
    </row>
    <row r="699">
      <c r="H699" s="68"/>
    </row>
    <row r="700">
      <c r="H700" s="68"/>
    </row>
    <row r="701">
      <c r="H701" s="68"/>
    </row>
    <row r="702">
      <c r="H702" s="68"/>
    </row>
    <row r="703">
      <c r="H703" s="68"/>
    </row>
    <row r="704">
      <c r="H704" s="68"/>
    </row>
    <row r="705">
      <c r="H705" s="68"/>
    </row>
    <row r="706">
      <c r="H706" s="68"/>
    </row>
    <row r="707">
      <c r="H707" s="68"/>
    </row>
    <row r="708">
      <c r="H708" s="68"/>
    </row>
    <row r="709">
      <c r="H709" s="68"/>
    </row>
    <row r="710">
      <c r="H710" s="68"/>
    </row>
    <row r="711">
      <c r="H711" s="68"/>
    </row>
    <row r="712">
      <c r="H712" s="68"/>
    </row>
    <row r="713">
      <c r="H713" s="68"/>
    </row>
    <row r="714">
      <c r="H714" s="68"/>
    </row>
    <row r="715">
      <c r="H715" s="68"/>
    </row>
    <row r="716">
      <c r="H716" s="68"/>
    </row>
    <row r="717">
      <c r="H717" s="68"/>
    </row>
    <row r="718">
      <c r="H718" s="68"/>
    </row>
    <row r="719">
      <c r="H719" s="68"/>
    </row>
    <row r="720">
      <c r="H720" s="68"/>
    </row>
    <row r="721">
      <c r="H721" s="68"/>
    </row>
    <row r="722">
      <c r="H722" s="68"/>
    </row>
    <row r="723">
      <c r="H723" s="68"/>
    </row>
    <row r="724">
      <c r="H724" s="68"/>
    </row>
    <row r="725">
      <c r="H725" s="68"/>
    </row>
    <row r="726">
      <c r="H726" s="68"/>
    </row>
    <row r="727">
      <c r="H727" s="68"/>
    </row>
    <row r="728">
      <c r="H728" s="68"/>
    </row>
    <row r="729">
      <c r="H729" s="68"/>
    </row>
    <row r="730">
      <c r="H730" s="68"/>
    </row>
    <row r="731">
      <c r="H731" s="68"/>
    </row>
    <row r="732">
      <c r="H732" s="68"/>
    </row>
    <row r="733">
      <c r="H733" s="68"/>
    </row>
    <row r="734">
      <c r="H734" s="68"/>
    </row>
    <row r="735">
      <c r="H735" s="68"/>
    </row>
    <row r="736">
      <c r="H736" s="68"/>
    </row>
    <row r="737">
      <c r="H737" s="68"/>
    </row>
    <row r="738">
      <c r="H738" s="68"/>
    </row>
    <row r="739">
      <c r="H739" s="68"/>
    </row>
    <row r="740">
      <c r="H740" s="68"/>
    </row>
    <row r="741">
      <c r="H741" s="68"/>
    </row>
    <row r="742">
      <c r="H742" s="68"/>
    </row>
    <row r="743">
      <c r="H743" s="68"/>
    </row>
    <row r="744">
      <c r="H744" s="68"/>
    </row>
    <row r="745">
      <c r="H745" s="68"/>
    </row>
    <row r="746">
      <c r="H746" s="68"/>
    </row>
    <row r="747">
      <c r="H747" s="68"/>
    </row>
    <row r="748">
      <c r="H748" s="68"/>
    </row>
    <row r="749">
      <c r="H749" s="68"/>
    </row>
    <row r="750">
      <c r="H750" s="68"/>
    </row>
    <row r="751">
      <c r="H751" s="68"/>
    </row>
    <row r="752">
      <c r="H752" s="68"/>
    </row>
    <row r="753">
      <c r="H753" s="68"/>
    </row>
    <row r="754">
      <c r="H754" s="68"/>
    </row>
    <row r="755">
      <c r="H755" s="68"/>
    </row>
    <row r="756">
      <c r="H756" s="68"/>
    </row>
    <row r="757">
      <c r="H757" s="68"/>
    </row>
    <row r="758">
      <c r="H758" s="68"/>
    </row>
    <row r="759">
      <c r="H759" s="68"/>
    </row>
    <row r="760">
      <c r="H760" s="68"/>
    </row>
    <row r="761">
      <c r="H761" s="68"/>
    </row>
    <row r="762">
      <c r="H762" s="68"/>
    </row>
    <row r="763">
      <c r="H763" s="68"/>
    </row>
    <row r="764">
      <c r="H764" s="68"/>
    </row>
    <row r="765">
      <c r="H765" s="68"/>
    </row>
    <row r="766">
      <c r="H766" s="68"/>
    </row>
    <row r="767">
      <c r="H767" s="68"/>
    </row>
    <row r="768">
      <c r="H768" s="68"/>
    </row>
    <row r="769">
      <c r="H769" s="68"/>
    </row>
    <row r="770">
      <c r="H770" s="68"/>
    </row>
    <row r="771">
      <c r="H771" s="68"/>
    </row>
    <row r="772">
      <c r="H772" s="68"/>
    </row>
    <row r="773">
      <c r="H773" s="68"/>
    </row>
    <row r="774">
      <c r="H774" s="68"/>
    </row>
    <row r="775">
      <c r="H775" s="68"/>
    </row>
    <row r="776">
      <c r="H776" s="68"/>
    </row>
    <row r="777">
      <c r="H777" s="68"/>
    </row>
    <row r="778">
      <c r="H778" s="68"/>
    </row>
    <row r="779">
      <c r="H779" s="68"/>
    </row>
    <row r="780">
      <c r="H780" s="68"/>
    </row>
    <row r="781">
      <c r="H781" s="68"/>
    </row>
    <row r="782">
      <c r="H782" s="68"/>
    </row>
    <row r="783">
      <c r="H783" s="68"/>
    </row>
    <row r="784">
      <c r="H784" s="68"/>
    </row>
    <row r="785">
      <c r="H785" s="68"/>
    </row>
    <row r="786">
      <c r="H786" s="68"/>
    </row>
    <row r="787">
      <c r="H787" s="68"/>
    </row>
    <row r="788">
      <c r="H788" s="68"/>
    </row>
    <row r="789">
      <c r="H789" s="68"/>
    </row>
    <row r="790">
      <c r="H790" s="68"/>
    </row>
    <row r="791">
      <c r="H791" s="68"/>
    </row>
    <row r="792">
      <c r="H792" s="68"/>
    </row>
    <row r="793">
      <c r="H793" s="68"/>
    </row>
    <row r="794">
      <c r="H794" s="68"/>
    </row>
    <row r="795">
      <c r="H795" s="68"/>
    </row>
    <row r="796">
      <c r="H796" s="68"/>
    </row>
    <row r="797">
      <c r="H797" s="68"/>
    </row>
    <row r="798">
      <c r="H798" s="68"/>
    </row>
    <row r="799">
      <c r="H799" s="68"/>
    </row>
    <row r="800">
      <c r="H800" s="68"/>
    </row>
    <row r="801">
      <c r="H801" s="68"/>
    </row>
    <row r="802">
      <c r="H802" s="68"/>
    </row>
    <row r="803">
      <c r="H803" s="68"/>
    </row>
    <row r="804">
      <c r="H804" s="68"/>
    </row>
    <row r="805">
      <c r="H805" s="68"/>
    </row>
    <row r="806">
      <c r="H806" s="68"/>
    </row>
    <row r="807">
      <c r="H807" s="68"/>
    </row>
    <row r="808">
      <c r="H808" s="68"/>
    </row>
    <row r="809">
      <c r="H809" s="68"/>
    </row>
    <row r="810">
      <c r="H810" s="68"/>
    </row>
    <row r="811">
      <c r="H811" s="68"/>
    </row>
    <row r="812">
      <c r="H812" s="68"/>
    </row>
    <row r="813">
      <c r="H813" s="68"/>
    </row>
    <row r="814">
      <c r="H814" s="68"/>
    </row>
    <row r="815">
      <c r="H815" s="68"/>
    </row>
    <row r="816">
      <c r="H816" s="68"/>
    </row>
    <row r="817">
      <c r="H817" s="68"/>
    </row>
    <row r="818">
      <c r="H818" s="68"/>
    </row>
    <row r="819">
      <c r="H819" s="68"/>
    </row>
    <row r="820">
      <c r="H820" s="68"/>
    </row>
    <row r="821">
      <c r="H821" s="68"/>
    </row>
    <row r="822">
      <c r="H822" s="68"/>
    </row>
    <row r="823">
      <c r="H823" s="68"/>
    </row>
    <row r="824">
      <c r="H824" s="68"/>
    </row>
    <row r="825">
      <c r="H825" s="68"/>
    </row>
    <row r="826">
      <c r="H826" s="68"/>
    </row>
    <row r="827">
      <c r="H827" s="68"/>
    </row>
    <row r="828">
      <c r="H828" s="68"/>
    </row>
    <row r="829">
      <c r="H829" s="68"/>
    </row>
    <row r="830">
      <c r="H830" s="68"/>
    </row>
    <row r="831">
      <c r="H831" s="68"/>
    </row>
    <row r="832">
      <c r="H832" s="68"/>
    </row>
    <row r="833">
      <c r="H833" s="68"/>
    </row>
    <row r="834">
      <c r="H834" s="68"/>
    </row>
    <row r="835">
      <c r="H835" s="68"/>
    </row>
    <row r="836">
      <c r="H836" s="68"/>
    </row>
    <row r="837">
      <c r="H837" s="68"/>
    </row>
    <row r="838">
      <c r="H838" s="68"/>
    </row>
    <row r="839">
      <c r="H839" s="68"/>
    </row>
    <row r="840">
      <c r="H840" s="68"/>
    </row>
    <row r="841">
      <c r="H841" s="68"/>
    </row>
    <row r="842">
      <c r="H842" s="68"/>
    </row>
    <row r="843">
      <c r="H843" s="68"/>
    </row>
    <row r="844">
      <c r="H844" s="68"/>
    </row>
    <row r="845">
      <c r="H845" s="68"/>
    </row>
    <row r="846">
      <c r="H846" s="68"/>
    </row>
    <row r="847">
      <c r="H847" s="68"/>
    </row>
    <row r="848">
      <c r="H848" s="68"/>
    </row>
    <row r="849">
      <c r="H849" s="68"/>
    </row>
    <row r="850">
      <c r="H850" s="68"/>
    </row>
    <row r="851">
      <c r="H851" s="68"/>
    </row>
    <row r="852">
      <c r="H852" s="68"/>
    </row>
    <row r="853">
      <c r="H853" s="68"/>
    </row>
    <row r="854">
      <c r="H854" s="68"/>
    </row>
    <row r="855">
      <c r="H855" s="68"/>
    </row>
    <row r="856">
      <c r="H856" s="68"/>
    </row>
    <row r="857">
      <c r="H857" s="68"/>
    </row>
    <row r="858">
      <c r="H858" s="68"/>
    </row>
    <row r="859">
      <c r="H859" s="68"/>
    </row>
    <row r="860">
      <c r="H860" s="68"/>
    </row>
    <row r="861">
      <c r="H861" s="68"/>
    </row>
    <row r="862">
      <c r="H862" s="68"/>
    </row>
    <row r="863">
      <c r="H863" s="68"/>
    </row>
    <row r="864">
      <c r="H864" s="68"/>
    </row>
    <row r="865">
      <c r="H865" s="68"/>
    </row>
    <row r="866">
      <c r="H866" s="68"/>
    </row>
    <row r="867">
      <c r="H867" s="68"/>
    </row>
    <row r="868">
      <c r="H868" s="68"/>
    </row>
    <row r="869">
      <c r="H869" s="68"/>
    </row>
    <row r="870">
      <c r="H870" s="68"/>
    </row>
    <row r="871">
      <c r="H871" s="68"/>
    </row>
    <row r="872">
      <c r="H872" s="68"/>
    </row>
    <row r="873">
      <c r="H873" s="68"/>
    </row>
    <row r="874">
      <c r="H874" s="68"/>
    </row>
    <row r="875">
      <c r="H875" s="68"/>
    </row>
    <row r="876">
      <c r="H876" s="68"/>
    </row>
    <row r="877">
      <c r="H877" s="68"/>
    </row>
    <row r="878">
      <c r="H878" s="68"/>
    </row>
    <row r="879">
      <c r="H879" s="68"/>
    </row>
    <row r="880">
      <c r="H880" s="68"/>
    </row>
    <row r="881">
      <c r="H881" s="68"/>
    </row>
    <row r="882">
      <c r="H882" s="68"/>
    </row>
    <row r="883">
      <c r="H883" s="68"/>
    </row>
    <row r="884">
      <c r="H884" s="68"/>
    </row>
    <row r="885">
      <c r="H885" s="68"/>
    </row>
    <row r="886">
      <c r="H886" s="68"/>
    </row>
    <row r="887">
      <c r="H887" s="68"/>
    </row>
    <row r="888">
      <c r="H888" s="68"/>
    </row>
    <row r="889">
      <c r="H889" s="68"/>
    </row>
    <row r="890">
      <c r="H890" s="68"/>
    </row>
    <row r="891">
      <c r="H891" s="68"/>
    </row>
    <row r="892">
      <c r="H892" s="68"/>
    </row>
    <row r="893">
      <c r="H893" s="68"/>
    </row>
    <row r="894">
      <c r="H894" s="68"/>
    </row>
    <row r="895">
      <c r="H895" s="68"/>
    </row>
    <row r="896">
      <c r="H896" s="68"/>
    </row>
    <row r="897">
      <c r="H897" s="68"/>
    </row>
    <row r="898">
      <c r="H898" s="68"/>
    </row>
    <row r="899">
      <c r="H899" s="68"/>
    </row>
    <row r="900">
      <c r="H900" s="68"/>
    </row>
    <row r="901">
      <c r="H901" s="68"/>
    </row>
    <row r="902">
      <c r="H902" s="68"/>
    </row>
    <row r="903">
      <c r="H903" s="68"/>
    </row>
    <row r="904">
      <c r="H904" s="68"/>
    </row>
    <row r="905">
      <c r="H905" s="68"/>
    </row>
    <row r="906">
      <c r="H906" s="68"/>
    </row>
    <row r="907">
      <c r="H907" s="68"/>
    </row>
    <row r="908">
      <c r="H908" s="68"/>
    </row>
    <row r="909">
      <c r="H909" s="68"/>
    </row>
    <row r="910">
      <c r="H910" s="68"/>
    </row>
    <row r="911">
      <c r="H911" s="68"/>
    </row>
    <row r="912">
      <c r="H912" s="68"/>
    </row>
    <row r="913">
      <c r="H913" s="68"/>
    </row>
    <row r="914">
      <c r="H914" s="68"/>
    </row>
    <row r="915">
      <c r="H915" s="68"/>
    </row>
    <row r="916">
      <c r="H916" s="68"/>
    </row>
    <row r="917">
      <c r="H917" s="68"/>
    </row>
    <row r="918">
      <c r="H918" s="68"/>
    </row>
    <row r="919">
      <c r="H919" s="68"/>
    </row>
    <row r="920">
      <c r="H920" s="68"/>
    </row>
    <row r="921">
      <c r="H921" s="68"/>
    </row>
    <row r="922">
      <c r="H922" s="68"/>
    </row>
    <row r="923">
      <c r="H923" s="68"/>
    </row>
    <row r="924">
      <c r="H924" s="68"/>
    </row>
    <row r="925">
      <c r="H925" s="68"/>
    </row>
    <row r="926">
      <c r="H926" s="68"/>
    </row>
    <row r="927">
      <c r="H927" s="68"/>
    </row>
    <row r="928">
      <c r="H928" s="68"/>
    </row>
    <row r="929">
      <c r="H929" s="68"/>
    </row>
    <row r="930">
      <c r="H930" s="68"/>
    </row>
    <row r="931">
      <c r="H931" s="68"/>
    </row>
    <row r="932">
      <c r="H932" s="68"/>
    </row>
    <row r="933">
      <c r="H933" s="68"/>
    </row>
    <row r="934">
      <c r="H934" s="68"/>
    </row>
    <row r="935">
      <c r="H935" s="68"/>
    </row>
    <row r="936">
      <c r="H936" s="68"/>
    </row>
    <row r="937">
      <c r="H937" s="68"/>
    </row>
    <row r="938">
      <c r="H938" s="68"/>
    </row>
    <row r="939">
      <c r="H939" s="68"/>
    </row>
    <row r="940">
      <c r="H940" s="68"/>
    </row>
    <row r="941">
      <c r="H941" s="68"/>
    </row>
    <row r="942">
      <c r="H942" s="68"/>
    </row>
    <row r="943">
      <c r="H943" s="68"/>
    </row>
    <row r="944">
      <c r="H944" s="68"/>
    </row>
    <row r="945">
      <c r="H945" s="68"/>
    </row>
    <row r="946">
      <c r="H946" s="68"/>
    </row>
    <row r="947">
      <c r="H947" s="68"/>
    </row>
    <row r="948">
      <c r="H948" s="68"/>
    </row>
    <row r="949">
      <c r="H949" s="68"/>
    </row>
    <row r="950">
      <c r="H950" s="68"/>
    </row>
    <row r="951">
      <c r="H951" s="68"/>
    </row>
    <row r="952">
      <c r="H952" s="68"/>
    </row>
    <row r="953">
      <c r="H953" s="68"/>
    </row>
    <row r="954">
      <c r="H954" s="68"/>
    </row>
    <row r="955">
      <c r="H955" s="68"/>
    </row>
    <row r="956">
      <c r="H956" s="68"/>
    </row>
    <row r="957">
      <c r="H957" s="68"/>
    </row>
    <row r="958">
      <c r="H958" s="68"/>
    </row>
    <row r="959">
      <c r="H959" s="68"/>
    </row>
    <row r="960">
      <c r="H960" s="68"/>
    </row>
    <row r="961">
      <c r="H961" s="68"/>
    </row>
    <row r="962">
      <c r="H962" s="68"/>
    </row>
    <row r="963">
      <c r="H963" s="68"/>
    </row>
    <row r="964">
      <c r="H964" s="68"/>
    </row>
    <row r="965">
      <c r="H965" s="68"/>
    </row>
    <row r="966">
      <c r="H966" s="68"/>
    </row>
    <row r="967">
      <c r="H967" s="68"/>
    </row>
    <row r="968">
      <c r="H968" s="68"/>
    </row>
    <row r="969">
      <c r="H969" s="68"/>
    </row>
    <row r="970">
      <c r="H970" s="68"/>
    </row>
    <row r="971">
      <c r="H971" s="68"/>
    </row>
    <row r="972">
      <c r="H972" s="68"/>
    </row>
    <row r="973">
      <c r="H973" s="68"/>
    </row>
    <row r="974">
      <c r="H974" s="68"/>
    </row>
    <row r="975">
      <c r="H975" s="68"/>
    </row>
    <row r="976">
      <c r="H976" s="68"/>
    </row>
    <row r="977">
      <c r="H977" s="68"/>
    </row>
    <row r="978">
      <c r="H978" s="68"/>
    </row>
    <row r="979">
      <c r="H979" s="68"/>
    </row>
    <row r="980">
      <c r="H980" s="68"/>
    </row>
    <row r="981">
      <c r="H981" s="68"/>
    </row>
    <row r="982">
      <c r="H982" s="68"/>
    </row>
    <row r="983">
      <c r="H983" s="68"/>
    </row>
    <row r="984">
      <c r="H984" s="68"/>
    </row>
    <row r="985">
      <c r="H985" s="68"/>
    </row>
    <row r="986">
      <c r="H986" s="68"/>
    </row>
    <row r="987">
      <c r="H987" s="68"/>
    </row>
    <row r="988">
      <c r="H988" s="68"/>
    </row>
    <row r="989">
      <c r="H989" s="68"/>
    </row>
    <row r="990">
      <c r="H990" s="68"/>
    </row>
    <row r="991">
      <c r="H991" s="68"/>
    </row>
    <row r="992">
      <c r="H992" s="68"/>
    </row>
    <row r="993">
      <c r="H993" s="68"/>
    </row>
    <row r="994">
      <c r="H994" s="68"/>
    </row>
    <row r="995">
      <c r="H995" s="68"/>
    </row>
    <row r="996">
      <c r="H996" s="68"/>
    </row>
    <row r="997">
      <c r="H997" s="68"/>
    </row>
    <row r="998">
      <c r="H998" s="68"/>
    </row>
    <row r="999">
      <c r="H999" s="68"/>
    </row>
    <row r="1000">
      <c r="H1000" s="68"/>
    </row>
    <row r="1001">
      <c r="H1001" s="68"/>
    </row>
    <row r="1002">
      <c r="H1002" s="68"/>
    </row>
    <row r="1003">
      <c r="H1003" s="68"/>
    </row>
    <row r="1004">
      <c r="H1004" s="68"/>
    </row>
    <row r="1005">
      <c r="H1005" s="68"/>
    </row>
    <row r="1006">
      <c r="H1006" s="68"/>
    </row>
    <row r="1007">
      <c r="H1007" s="68"/>
    </row>
    <row r="1008">
      <c r="H1008" s="68"/>
    </row>
    <row r="1009">
      <c r="H1009" s="6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6.14"/>
  </cols>
  <sheetData>
    <row r="1">
      <c r="A1" s="2" t="s">
        <v>2</v>
      </c>
      <c r="B1" s="2" t="s">
        <v>4</v>
      </c>
      <c r="C1" s="4"/>
      <c r="D1" s="6" t="s">
        <v>9</v>
      </c>
      <c r="E1" s="8" t="s">
        <v>11</v>
      </c>
      <c r="F1" s="8" t="s">
        <v>13</v>
      </c>
      <c r="G1" s="8" t="s">
        <v>14</v>
      </c>
      <c r="H1" s="10" t="s">
        <v>15</v>
      </c>
      <c r="I1" s="10" t="s">
        <v>17</v>
      </c>
      <c r="J1" s="10" t="s">
        <v>18</v>
      </c>
      <c r="K1" s="12" t="s">
        <v>19</v>
      </c>
      <c r="L1" s="10" t="s">
        <v>21</v>
      </c>
      <c r="M1" s="14" t="s">
        <v>22</v>
      </c>
      <c r="P1" s="16" t="s">
        <v>29</v>
      </c>
      <c r="V1" s="17" t="s">
        <v>30</v>
      </c>
    </row>
    <row r="2">
      <c r="A2" s="19">
        <v>43903.0</v>
      </c>
      <c r="B2" s="2" t="s">
        <v>31</v>
      </c>
      <c r="C2" s="4"/>
      <c r="D2" s="6" t="s">
        <v>32</v>
      </c>
      <c r="E2" s="21">
        <v>9.0</v>
      </c>
      <c r="F2" s="21">
        <v>8.0</v>
      </c>
      <c r="G2" s="21">
        <v>17.0</v>
      </c>
      <c r="H2" s="21">
        <v>19.0</v>
      </c>
      <c r="I2" s="21">
        <v>18.0</v>
      </c>
      <c r="J2" s="21">
        <v>37.0</v>
      </c>
      <c r="K2" s="26">
        <f t="shared" ref="K2:K10" si="1">J2/2</f>
        <v>18.5</v>
      </c>
      <c r="L2" s="29">
        <f t="shared" ref="L2:L9" si="2">100*(514*J2/100)/(11364*G2/100)</f>
        <v>9.844296747</v>
      </c>
      <c r="M2" s="31">
        <v>14.8</v>
      </c>
      <c r="P2" s="16" t="s">
        <v>40</v>
      </c>
      <c r="V2" s="33" t="s">
        <v>41</v>
      </c>
      <c r="W2" s="33" t="s">
        <v>45</v>
      </c>
      <c r="X2" s="33" t="s">
        <v>46</v>
      </c>
    </row>
    <row r="3">
      <c r="A3" s="4"/>
      <c r="B3" s="4"/>
      <c r="C3" s="4"/>
      <c r="D3" s="6" t="s">
        <v>47</v>
      </c>
      <c r="E3" s="21">
        <v>12.0</v>
      </c>
      <c r="F3" s="21">
        <v>13.0</v>
      </c>
      <c r="G3" s="21">
        <v>25.0</v>
      </c>
      <c r="H3" s="21">
        <v>21.0</v>
      </c>
      <c r="I3" s="21">
        <v>24.0</v>
      </c>
      <c r="J3" s="21">
        <v>45.0</v>
      </c>
      <c r="K3" s="26">
        <f t="shared" si="1"/>
        <v>22.5</v>
      </c>
      <c r="L3" s="29">
        <f t="shared" si="2"/>
        <v>8.141499472</v>
      </c>
      <c r="M3" s="31">
        <v>8.0</v>
      </c>
      <c r="P3" s="16" t="s">
        <v>48</v>
      </c>
      <c r="V3" s="31" t="s">
        <v>49</v>
      </c>
      <c r="W3" s="37">
        <f>24+39</f>
        <v>63</v>
      </c>
      <c r="X3" s="37">
        <f t="shared" ref="X3:X11" si="3">W3*100/8840</f>
        <v>0.7126696833</v>
      </c>
    </row>
    <row r="4">
      <c r="A4" s="4"/>
      <c r="B4" s="4"/>
      <c r="C4" s="4"/>
      <c r="D4" s="6" t="s">
        <v>50</v>
      </c>
      <c r="E4" s="21">
        <v>18.0</v>
      </c>
      <c r="F4" s="21">
        <v>21.0</v>
      </c>
      <c r="G4" s="21">
        <v>39.0</v>
      </c>
      <c r="H4" s="21">
        <v>28.0</v>
      </c>
      <c r="I4" s="21">
        <v>27.0</v>
      </c>
      <c r="J4" s="21">
        <v>55.0</v>
      </c>
      <c r="K4" s="26">
        <f t="shared" si="1"/>
        <v>27.5</v>
      </c>
      <c r="L4" s="29">
        <f t="shared" si="2"/>
        <v>6.378667678</v>
      </c>
      <c r="M4" s="31">
        <v>3.6</v>
      </c>
      <c r="P4" s="16" t="s">
        <v>52</v>
      </c>
      <c r="V4" s="43">
        <v>44123.0</v>
      </c>
      <c r="W4" s="31">
        <v>136.0</v>
      </c>
      <c r="X4" s="37">
        <f t="shared" si="3"/>
        <v>1.538461538</v>
      </c>
    </row>
    <row r="5">
      <c r="A5" s="4"/>
      <c r="B5" s="4"/>
      <c r="C5" s="4"/>
      <c r="D5" s="6" t="s">
        <v>57</v>
      </c>
      <c r="E5" s="21">
        <v>22.0</v>
      </c>
      <c r="F5" s="21">
        <v>23.0</v>
      </c>
      <c r="G5" s="21">
        <v>45.0</v>
      </c>
      <c r="H5" s="21">
        <v>18.0</v>
      </c>
      <c r="I5" s="21">
        <v>14.0</v>
      </c>
      <c r="J5" s="21">
        <v>32.0</v>
      </c>
      <c r="K5" s="26">
        <f t="shared" si="1"/>
        <v>16</v>
      </c>
      <c r="L5" s="29">
        <f t="shared" si="2"/>
        <v>3.216394853</v>
      </c>
      <c r="M5" s="31">
        <v>1.3</v>
      </c>
      <c r="P5" s="16" t="s">
        <v>61</v>
      </c>
      <c r="V5" s="31" t="s">
        <v>62</v>
      </c>
      <c r="W5" s="31">
        <v>710.0</v>
      </c>
      <c r="X5" s="37">
        <f t="shared" si="3"/>
        <v>8.031674208</v>
      </c>
    </row>
    <row r="6">
      <c r="A6" s="4"/>
      <c r="B6" s="4"/>
      <c r="C6" s="4"/>
      <c r="D6" s="6" t="s">
        <v>66</v>
      </c>
      <c r="E6" s="21">
        <v>19.0</v>
      </c>
      <c r="F6" s="21">
        <v>16.0</v>
      </c>
      <c r="G6" s="21">
        <v>35.0</v>
      </c>
      <c r="H6" s="21">
        <v>9.0</v>
      </c>
      <c r="I6" s="21">
        <v>8.0</v>
      </c>
      <c r="J6" s="21">
        <v>17.0</v>
      </c>
      <c r="K6" s="26">
        <f t="shared" si="1"/>
        <v>8.5</v>
      </c>
      <c r="L6" s="29">
        <f t="shared" si="2"/>
        <v>2.196912556</v>
      </c>
      <c r="M6" s="31">
        <v>0.4</v>
      </c>
      <c r="P6" s="56" t="s">
        <v>67</v>
      </c>
      <c r="V6" s="31" t="s">
        <v>78</v>
      </c>
      <c r="W6" s="31">
        <v>1643.0</v>
      </c>
      <c r="X6" s="37">
        <f t="shared" si="3"/>
        <v>18.58597285</v>
      </c>
    </row>
    <row r="7">
      <c r="A7" s="4"/>
      <c r="B7" s="4"/>
      <c r="C7" s="4"/>
      <c r="D7" s="6" t="s">
        <v>78</v>
      </c>
      <c r="E7" s="21">
        <v>15.0</v>
      </c>
      <c r="F7" s="21">
        <v>14.0</v>
      </c>
      <c r="G7" s="21">
        <v>29.0</v>
      </c>
      <c r="H7" s="21">
        <v>4.0</v>
      </c>
      <c r="I7" s="21">
        <v>6.0</v>
      </c>
      <c r="J7" s="21">
        <v>10.0</v>
      </c>
      <c r="K7" s="26">
        <f t="shared" si="1"/>
        <v>5</v>
      </c>
      <c r="L7" s="29">
        <f t="shared" si="2"/>
        <v>1.559674228</v>
      </c>
      <c r="M7" s="31">
        <v>0.2</v>
      </c>
      <c r="V7" s="31" t="s">
        <v>66</v>
      </c>
      <c r="W7" s="31">
        <v>1699.0</v>
      </c>
      <c r="X7" s="37">
        <f t="shared" si="3"/>
        <v>19.21945701</v>
      </c>
    </row>
    <row r="8">
      <c r="A8" s="4"/>
      <c r="B8" s="4"/>
      <c r="C8" s="4"/>
      <c r="D8" s="6" t="s">
        <v>62</v>
      </c>
      <c r="E8" s="21">
        <v>5.0</v>
      </c>
      <c r="F8" s="21">
        <v>5.0</v>
      </c>
      <c r="G8" s="21">
        <v>10.0</v>
      </c>
      <c r="H8" s="21">
        <v>2.0</v>
      </c>
      <c r="I8" s="21">
        <v>3.0</v>
      </c>
      <c r="J8" s="21">
        <v>5.0</v>
      </c>
      <c r="K8" s="26">
        <f t="shared" si="1"/>
        <v>2.5</v>
      </c>
      <c r="L8" s="29">
        <f t="shared" si="2"/>
        <v>2.261527631</v>
      </c>
      <c r="M8" s="31">
        <v>0.2</v>
      </c>
      <c r="P8" s="17" t="s">
        <v>97</v>
      </c>
      <c r="V8" s="31" t="s">
        <v>57</v>
      </c>
      <c r="W8" s="31">
        <v>1610.0</v>
      </c>
      <c r="X8" s="37">
        <f t="shared" si="3"/>
        <v>18.21266968</v>
      </c>
    </row>
    <row r="9">
      <c r="A9" s="4"/>
      <c r="B9" s="4"/>
      <c r="C9" s="4"/>
      <c r="D9" s="6" t="s">
        <v>99</v>
      </c>
      <c r="E9" s="21">
        <v>1.0</v>
      </c>
      <c r="F9" s="21">
        <v>1.0</v>
      </c>
      <c r="G9" s="21">
        <v>2.0</v>
      </c>
      <c r="H9" s="21">
        <v>0.0</v>
      </c>
      <c r="I9" s="21">
        <v>1.0</v>
      </c>
      <c r="J9" s="21">
        <v>1.0</v>
      </c>
      <c r="K9" s="26">
        <f t="shared" si="1"/>
        <v>0.5</v>
      </c>
      <c r="L9" s="29">
        <f t="shared" si="2"/>
        <v>2.261527631</v>
      </c>
      <c r="M9" s="31">
        <v>0.2</v>
      </c>
      <c r="N9" s="65"/>
      <c r="P9" s="66" t="s">
        <v>9</v>
      </c>
      <c r="Q9" s="66" t="s">
        <v>121</v>
      </c>
      <c r="R9" s="66" t="s">
        <v>122</v>
      </c>
      <c r="V9" s="31" t="s">
        <v>50</v>
      </c>
      <c r="W9" s="31">
        <v>1475.0</v>
      </c>
      <c r="X9" s="37">
        <f t="shared" si="3"/>
        <v>16.68552036</v>
      </c>
    </row>
    <row r="10">
      <c r="A10" s="4"/>
      <c r="B10" s="4"/>
      <c r="C10" s="4"/>
      <c r="D10" s="6" t="s">
        <v>49</v>
      </c>
      <c r="E10" s="21">
        <v>0.0</v>
      </c>
      <c r="F10" s="21">
        <v>0.0</v>
      </c>
      <c r="G10" s="21">
        <v>0.0</v>
      </c>
      <c r="H10" s="21">
        <v>0.0</v>
      </c>
      <c r="I10" s="21">
        <v>0.0</v>
      </c>
      <c r="J10" s="21">
        <v>0.0</v>
      </c>
      <c r="K10" s="26">
        <f t="shared" si="1"/>
        <v>0</v>
      </c>
      <c r="L10" s="29">
        <v>0.0</v>
      </c>
      <c r="M10" s="31">
        <v>0.0</v>
      </c>
      <c r="P10" s="6" t="s">
        <v>49</v>
      </c>
      <c r="Q10" s="21">
        <v>1.1890343E7</v>
      </c>
      <c r="R10" s="21">
        <v>15.83197</v>
      </c>
      <c r="V10" s="31" t="s">
        <v>47</v>
      </c>
      <c r="W10" s="31">
        <v>914.0</v>
      </c>
      <c r="X10" s="37">
        <f t="shared" si="3"/>
        <v>10.33936652</v>
      </c>
    </row>
    <row r="11">
      <c r="A11" s="4"/>
      <c r="B11" s="4"/>
      <c r="C11" s="4"/>
      <c r="D11" s="4"/>
      <c r="E11" s="72"/>
      <c r="F11" s="72"/>
      <c r="G11" s="4"/>
      <c r="H11" s="72"/>
      <c r="I11" s="72"/>
      <c r="J11" s="4"/>
      <c r="K11" s="4"/>
      <c r="L11" s="73" t="s">
        <v>131</v>
      </c>
      <c r="P11" s="6" t="s">
        <v>134</v>
      </c>
      <c r="Q11" s="21">
        <v>1.2278478E7</v>
      </c>
      <c r="R11" s="21">
        <v>16.34878</v>
      </c>
      <c r="V11" s="31" t="s">
        <v>136</v>
      </c>
      <c r="W11" s="37">
        <f>523+67</f>
        <v>590</v>
      </c>
      <c r="X11" s="37">
        <f t="shared" si="3"/>
        <v>6.674208145</v>
      </c>
    </row>
    <row r="12">
      <c r="D12" s="6" t="s">
        <v>32</v>
      </c>
      <c r="E12" s="37"/>
      <c r="F12" s="37"/>
      <c r="G12" s="21">
        <v>590.0</v>
      </c>
      <c r="H12" s="37"/>
      <c r="I12" s="37"/>
      <c r="J12" s="31">
        <v>149.0</v>
      </c>
      <c r="L12" s="31">
        <f t="shared" ref="L12:L20" si="5">100*(J12/G12)</f>
        <v>25.25423729</v>
      </c>
      <c r="P12" s="6" t="s">
        <v>62</v>
      </c>
      <c r="Q12" s="21">
        <v>1.7087151E7</v>
      </c>
      <c r="R12" s="21">
        <v>22.75152</v>
      </c>
      <c r="V12" s="75" t="s">
        <v>142</v>
      </c>
      <c r="W12" s="77">
        <f t="shared" ref="W12:X12" si="4">sum(W3:W11)</f>
        <v>8840</v>
      </c>
      <c r="X12" s="77">
        <f t="shared" si="4"/>
        <v>100</v>
      </c>
    </row>
    <row r="13">
      <c r="A13" s="78">
        <v>43925.0</v>
      </c>
      <c r="B13" s="79"/>
      <c r="D13" s="6" t="s">
        <v>47</v>
      </c>
      <c r="E13" s="37"/>
      <c r="F13" s="37"/>
      <c r="G13" s="21">
        <v>914.0</v>
      </c>
      <c r="H13" s="37"/>
      <c r="I13" s="37"/>
      <c r="J13" s="31">
        <v>183.0</v>
      </c>
      <c r="L13" s="31">
        <f t="shared" si="5"/>
        <v>20.02188184</v>
      </c>
      <c r="P13" s="6" t="s">
        <v>78</v>
      </c>
      <c r="Q13" s="21">
        <v>1.2542942E7</v>
      </c>
      <c r="R13" s="21">
        <v>16.70091</v>
      </c>
    </row>
    <row r="14">
      <c r="A14" s="81" t="s">
        <v>150</v>
      </c>
      <c r="B14" s="79">
        <f>sum(G12:G20)</f>
        <v>8840</v>
      </c>
      <c r="D14" s="6" t="s">
        <v>50</v>
      </c>
      <c r="E14" s="37"/>
      <c r="F14" s="37"/>
      <c r="G14" s="21">
        <v>1475.0</v>
      </c>
      <c r="H14" s="37"/>
      <c r="I14" s="37"/>
      <c r="J14" s="31">
        <v>151.0</v>
      </c>
      <c r="L14" s="31">
        <f t="shared" si="5"/>
        <v>10.23728814</v>
      </c>
      <c r="P14" s="6" t="s">
        <v>66</v>
      </c>
      <c r="Q14" s="21">
        <v>8937230.0</v>
      </c>
      <c r="R14" s="21">
        <v>11.89991</v>
      </c>
    </row>
    <row r="15">
      <c r="A15" s="81" t="s">
        <v>156</v>
      </c>
      <c r="B15" s="79">
        <f>sum(J12:J20)</f>
        <v>654</v>
      </c>
      <c r="D15" s="6" t="s">
        <v>57</v>
      </c>
      <c r="E15" s="37"/>
      <c r="F15" s="37"/>
      <c r="G15" s="21">
        <v>1610.0</v>
      </c>
      <c r="H15" s="37"/>
      <c r="I15" s="37"/>
      <c r="J15" s="31">
        <v>94.0</v>
      </c>
      <c r="L15" s="31">
        <f t="shared" si="5"/>
        <v>5.838509317</v>
      </c>
      <c r="P15" s="6" t="s">
        <v>57</v>
      </c>
      <c r="Q15" s="21">
        <v>6207527.0</v>
      </c>
      <c r="R15" s="21">
        <v>8.265313</v>
      </c>
      <c r="V15" s="17" t="s">
        <v>161</v>
      </c>
    </row>
    <row r="16">
      <c r="D16" s="6" t="s">
        <v>66</v>
      </c>
      <c r="E16" s="37"/>
      <c r="F16" s="37"/>
      <c r="G16" s="21">
        <v>1699.0</v>
      </c>
      <c r="H16" s="37"/>
      <c r="I16" s="37"/>
      <c r="J16" s="31">
        <v>43.0</v>
      </c>
      <c r="L16" s="31">
        <f t="shared" si="5"/>
        <v>2.53090053</v>
      </c>
      <c r="P16" s="6" t="s">
        <v>50</v>
      </c>
      <c r="Q16" s="21">
        <v>3206638.0</v>
      </c>
      <c r="R16" s="21">
        <v>4.269634</v>
      </c>
      <c r="V16" s="33" t="s">
        <v>41</v>
      </c>
      <c r="W16" s="33" t="s">
        <v>45</v>
      </c>
      <c r="X16" s="33" t="s">
        <v>46</v>
      </c>
    </row>
    <row r="17">
      <c r="D17" s="6" t="s">
        <v>78</v>
      </c>
      <c r="E17" s="37"/>
      <c r="F17" s="37"/>
      <c r="G17" s="21">
        <v>1643.0</v>
      </c>
      <c r="H17" s="37"/>
      <c r="I17" s="37"/>
      <c r="J17" s="31">
        <v>22.0</v>
      </c>
      <c r="L17" s="31">
        <f t="shared" si="5"/>
        <v>1.339013999</v>
      </c>
      <c r="P17" s="6" t="s">
        <v>47</v>
      </c>
      <c r="Q17" s="21">
        <v>2033499.0</v>
      </c>
      <c r="R17" s="21">
        <v>2.707601</v>
      </c>
      <c r="V17" s="31" t="s">
        <v>49</v>
      </c>
      <c r="W17" s="31">
        <v>0.0</v>
      </c>
      <c r="X17" s="37">
        <f t="shared" ref="X17:X25" si="6">W17*100/654</f>
        <v>0</v>
      </c>
    </row>
    <row r="18">
      <c r="D18" s="6" t="s">
        <v>62</v>
      </c>
      <c r="E18" s="37"/>
      <c r="F18" s="37"/>
      <c r="G18" s="21">
        <v>710.0</v>
      </c>
      <c r="H18" s="37"/>
      <c r="I18" s="37"/>
      <c r="J18" s="31">
        <v>6.0</v>
      </c>
      <c r="L18" s="31">
        <f t="shared" si="5"/>
        <v>0.8450704225</v>
      </c>
      <c r="P18" s="6" t="s">
        <v>136</v>
      </c>
      <c r="Q18" s="21">
        <v>919539.0</v>
      </c>
      <c r="R18" s="21">
        <v>1.224365</v>
      </c>
      <c r="V18" s="43">
        <v>44123.0</v>
      </c>
      <c r="W18" s="31">
        <v>6.0</v>
      </c>
      <c r="X18" s="37">
        <f t="shared" si="6"/>
        <v>0.9174311927</v>
      </c>
    </row>
    <row r="19">
      <c r="D19" s="6" t="s">
        <v>99</v>
      </c>
      <c r="E19" s="37"/>
      <c r="F19" s="37"/>
      <c r="G19" s="21">
        <v>136.0</v>
      </c>
      <c r="H19" s="37"/>
      <c r="I19" s="37"/>
      <c r="J19" s="31">
        <v>6.0</v>
      </c>
      <c r="L19" s="31">
        <f t="shared" si="5"/>
        <v>4.411764706</v>
      </c>
      <c r="M19" s="72"/>
      <c r="P19" s="89" t="s">
        <v>142</v>
      </c>
      <c r="Q19" s="91">
        <v>7.5103347E7</v>
      </c>
      <c r="R19" s="91">
        <v>100.0</v>
      </c>
      <c r="V19" s="31" t="s">
        <v>62</v>
      </c>
      <c r="W19" s="31">
        <v>6.0</v>
      </c>
      <c r="X19" s="37">
        <f t="shared" si="6"/>
        <v>0.9174311927</v>
      </c>
    </row>
    <row r="20">
      <c r="D20" s="6" t="s">
        <v>49</v>
      </c>
      <c r="E20" s="37"/>
      <c r="F20" s="37"/>
      <c r="G20" s="21">
        <v>63.0</v>
      </c>
      <c r="H20" s="37"/>
      <c r="I20" s="37"/>
      <c r="J20" s="31">
        <v>0.0</v>
      </c>
      <c r="L20" s="31">
        <f t="shared" si="5"/>
        <v>0</v>
      </c>
      <c r="M20" s="72"/>
      <c r="P20" s="17" t="s">
        <v>177</v>
      </c>
      <c r="V20" s="31" t="s">
        <v>78</v>
      </c>
      <c r="W20" s="31">
        <v>22.0</v>
      </c>
      <c r="X20" s="37">
        <f t="shared" si="6"/>
        <v>3.363914373</v>
      </c>
    </row>
    <row r="21">
      <c r="M21" s="72"/>
      <c r="P21" s="17" t="s">
        <v>179</v>
      </c>
      <c r="V21" s="31" t="s">
        <v>66</v>
      </c>
      <c r="W21" s="31">
        <v>43.0</v>
      </c>
      <c r="X21" s="37">
        <f t="shared" si="6"/>
        <v>6.574923547</v>
      </c>
    </row>
    <row r="22">
      <c r="M22" s="72"/>
      <c r="V22" s="31" t="s">
        <v>57</v>
      </c>
      <c r="W22" s="31">
        <v>94.0</v>
      </c>
      <c r="X22" s="37">
        <f t="shared" si="6"/>
        <v>14.37308869</v>
      </c>
    </row>
    <row r="23">
      <c r="C23" s="93" t="s">
        <v>182</v>
      </c>
      <c r="D23" s="96" t="s">
        <v>183</v>
      </c>
      <c r="R23" s="97">
        <f>sum(Q10:Q12)</f>
        <v>41255972</v>
      </c>
      <c r="V23" s="31" t="s">
        <v>50</v>
      </c>
      <c r="W23" s="31">
        <v>151.0</v>
      </c>
      <c r="X23" s="37">
        <f t="shared" si="6"/>
        <v>23.08868502</v>
      </c>
    </row>
    <row r="24">
      <c r="C24" s="99" t="s">
        <v>189</v>
      </c>
      <c r="D24" s="100"/>
      <c r="E24" s="45"/>
      <c r="R24" s="101">
        <f>sum(R10:R12)</f>
        <v>54.93227</v>
      </c>
      <c r="V24" s="31" t="s">
        <v>47</v>
      </c>
      <c r="W24" s="31">
        <v>183.0</v>
      </c>
      <c r="X24" s="37">
        <f t="shared" si="6"/>
        <v>27.98165138</v>
      </c>
    </row>
    <row r="25">
      <c r="C25" s="51"/>
      <c r="D25" s="103"/>
      <c r="E25" s="53"/>
      <c r="V25" s="31" t="s">
        <v>136</v>
      </c>
      <c r="W25" s="37">
        <f>128+21</f>
        <v>149</v>
      </c>
      <c r="X25" s="37">
        <f t="shared" si="6"/>
        <v>22.78287462</v>
      </c>
    </row>
    <row r="26">
      <c r="C26" s="31" t="s">
        <v>193</v>
      </c>
      <c r="D26" s="31" t="s">
        <v>194</v>
      </c>
      <c r="E26" s="31" t="s">
        <v>195</v>
      </c>
      <c r="Q26" s="105"/>
      <c r="V26" s="75" t="s">
        <v>142</v>
      </c>
      <c r="W26" s="77">
        <f t="shared" ref="W26:X26" si="7">sum(W17:W25)</f>
        <v>654</v>
      </c>
      <c r="X26" s="77">
        <f t="shared" si="7"/>
        <v>100</v>
      </c>
    </row>
    <row r="27">
      <c r="C27" s="106" t="s">
        <v>32</v>
      </c>
      <c r="D27" s="31">
        <v>34.6</v>
      </c>
      <c r="E27" s="31">
        <v>32.3</v>
      </c>
    </row>
    <row r="28">
      <c r="C28" s="106" t="s">
        <v>47</v>
      </c>
      <c r="D28" s="31">
        <v>11.4</v>
      </c>
      <c r="E28" s="31">
        <v>10.5</v>
      </c>
    </row>
    <row r="29">
      <c r="C29" s="106" t="s">
        <v>50</v>
      </c>
      <c r="D29" s="31">
        <v>3.0</v>
      </c>
      <c r="E29" s="31">
        <v>2.6</v>
      </c>
    </row>
    <row r="30">
      <c r="C30" s="106" t="s">
        <v>57</v>
      </c>
      <c r="D30" s="31">
        <v>1.1</v>
      </c>
      <c r="E30" s="31">
        <v>0.8</v>
      </c>
    </row>
    <row r="31">
      <c r="C31" s="106" t="s">
        <v>66</v>
      </c>
      <c r="D31" s="31">
        <v>0.5</v>
      </c>
      <c r="E31" s="31">
        <v>0.2</v>
      </c>
    </row>
    <row r="32">
      <c r="C32" s="106" t="s">
        <v>78</v>
      </c>
      <c r="D32" s="31">
        <v>0.2</v>
      </c>
      <c r="E32" s="31">
        <v>0.2</v>
      </c>
    </row>
    <row r="33">
      <c r="C33" s="106" t="s">
        <v>62</v>
      </c>
      <c r="D33" s="31">
        <v>0.2</v>
      </c>
      <c r="E33" s="31">
        <v>0.1</v>
      </c>
    </row>
    <row r="34">
      <c r="C34" s="108">
        <v>44123.0</v>
      </c>
      <c r="D34" s="31">
        <v>0.1</v>
      </c>
      <c r="E34" s="31">
        <v>0.0</v>
      </c>
    </row>
    <row r="35">
      <c r="C35" s="106" t="s">
        <v>49</v>
      </c>
      <c r="D35" s="31">
        <v>1.4</v>
      </c>
      <c r="E35" s="31">
        <v>1.3</v>
      </c>
    </row>
  </sheetData>
  <mergeCells count="1">
    <mergeCell ref="C24:E25"/>
  </mergeCells>
  <hyperlinks>
    <hyperlink r:id="rId1" ref="P6"/>
    <hyperlink r:id="rId2" ref="D23"/>
  </hyperlinks>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42" t="s">
        <v>219</v>
      </c>
      <c r="B1" s="100"/>
      <c r="C1" s="100"/>
      <c r="D1" s="100"/>
      <c r="E1" s="100"/>
      <c r="F1" s="100"/>
      <c r="G1" s="100"/>
      <c r="H1" s="100"/>
      <c r="I1" s="100"/>
      <c r="J1" s="100"/>
      <c r="K1" s="45"/>
      <c r="L1" s="76"/>
      <c r="M1" s="76"/>
    </row>
    <row r="2">
      <c r="A2" s="51"/>
      <c r="B2" s="103"/>
      <c r="C2" s="103"/>
      <c r="D2" s="103"/>
      <c r="E2" s="103"/>
      <c r="F2" s="103"/>
      <c r="G2" s="103"/>
      <c r="H2" s="103"/>
      <c r="I2" s="103"/>
      <c r="J2" s="103"/>
      <c r="K2" s="53"/>
      <c r="L2" s="76"/>
      <c r="M2" s="76"/>
    </row>
    <row r="3">
      <c r="A3" s="63" t="s">
        <v>221</v>
      </c>
      <c r="B3" s="63" t="s">
        <v>223</v>
      </c>
      <c r="C3" s="63" t="s">
        <v>224</v>
      </c>
      <c r="D3" s="63" t="s">
        <v>225</v>
      </c>
      <c r="E3" s="63" t="s">
        <v>226</v>
      </c>
      <c r="F3" s="63" t="s">
        <v>227</v>
      </c>
      <c r="G3" s="63" t="s">
        <v>228</v>
      </c>
      <c r="H3" s="63" t="s">
        <v>229</v>
      </c>
      <c r="I3" s="63" t="s">
        <v>230</v>
      </c>
      <c r="J3" s="63" t="s">
        <v>231</v>
      </c>
      <c r="K3" s="63" t="s">
        <v>232</v>
      </c>
      <c r="L3" s="90"/>
    </row>
    <row r="4">
      <c r="A4" s="63" t="s">
        <v>16</v>
      </c>
      <c r="B4" s="111">
        <v>1.4331918959247005E-5</v>
      </c>
      <c r="C4" s="111">
        <v>87996.73385280962</v>
      </c>
      <c r="D4" s="111">
        <v>1.990544299895417E-5</v>
      </c>
      <c r="E4" s="111">
        <v>122217.68590668001</v>
      </c>
      <c r="F4" s="113">
        <f t="shared" ref="F4:G4" si="1">AVERAGE(B4,D4)</f>
        <v>0.00001711868098</v>
      </c>
      <c r="G4" s="111">
        <f t="shared" si="1"/>
        <v>105107.2099</v>
      </c>
      <c r="H4" s="111">
        <v>2.451612903225806E-4</v>
      </c>
      <c r="I4" s="114">
        <v>3100.0</v>
      </c>
      <c r="J4" s="114">
        <v>16900.0</v>
      </c>
      <c r="K4" s="111">
        <v>8162.495614035087</v>
      </c>
    </row>
    <row r="5">
      <c r="A5" s="116" t="s">
        <v>108</v>
      </c>
      <c r="B5" s="118">
        <v>4.4214586434215886E-6</v>
      </c>
      <c r="C5" s="118">
        <v>26122.175526767296</v>
      </c>
      <c r="D5" s="118">
        <v>6.1409147825299855E-6</v>
      </c>
      <c r="E5" s="118">
        <v>36280.79934273236</v>
      </c>
      <c r="F5" s="119">
        <f t="shared" ref="F5:G5" si="2">AVERAGE(B5,D5)</f>
        <v>0.000005281186713</v>
      </c>
      <c r="G5" s="121">
        <f t="shared" si="2"/>
        <v>31201.48743</v>
      </c>
      <c r="H5" s="118">
        <v>0.0011919440177504694</v>
      </c>
      <c r="I5" s="123">
        <v>1200.0</v>
      </c>
      <c r="J5" s="123">
        <v>4600.0</v>
      </c>
      <c r="K5" s="118">
        <v>2518.3162051091126</v>
      </c>
      <c r="L5" s="49"/>
    </row>
    <row r="6">
      <c r="A6" s="63" t="s">
        <v>79</v>
      </c>
      <c r="B6" s="111">
        <v>1.3949375090663673E-5</v>
      </c>
      <c r="C6" s="111">
        <v>87265.19301669937</v>
      </c>
      <c r="D6" s="111">
        <v>1.937413207036621E-5</v>
      </c>
      <c r="E6" s="111">
        <v>121201.656967638</v>
      </c>
      <c r="F6" s="113">
        <f t="shared" ref="F6:G6" si="3">AVERAGE(B6,D6)</f>
        <v>0.00001666175358</v>
      </c>
      <c r="G6" s="111">
        <f t="shared" si="3"/>
        <v>104233.425</v>
      </c>
      <c r="H6" s="111">
        <v>3.778375149342891E-4</v>
      </c>
      <c r="I6" s="114">
        <v>3700.0</v>
      </c>
      <c r="J6" s="114">
        <v>14600.0</v>
      </c>
      <c r="K6" s="111">
        <v>7944.398893280632</v>
      </c>
      <c r="L6" s="49"/>
    </row>
    <row r="7">
      <c r="A7" s="82" t="s">
        <v>88</v>
      </c>
      <c r="B7" s="121">
        <v>1.1727237735817962E-6</v>
      </c>
      <c r="C7" s="121">
        <v>7200.421805354791</v>
      </c>
      <c r="D7" s="121">
        <v>1.6287830188636058E-6</v>
      </c>
      <c r="E7" s="121">
        <v>10000.585840770542</v>
      </c>
      <c r="F7" s="119">
        <f t="shared" ref="F7:G7" si="4">AVERAGE(B7,D7)</f>
        <v>0.000001400753396</v>
      </c>
      <c r="G7" s="121">
        <f t="shared" si="4"/>
        <v>8600.503823</v>
      </c>
      <c r="H7" s="121">
        <v>0.0014980645161290322</v>
      </c>
      <c r="I7" s="128">
        <v>200.0</v>
      </c>
      <c r="J7" s="128">
        <v>1800.0</v>
      </c>
      <c r="K7" s="121">
        <v>667.9044645420614</v>
      </c>
      <c r="L7" s="130"/>
    </row>
    <row r="8">
      <c r="A8" s="63" t="s">
        <v>44</v>
      </c>
      <c r="B8" s="111">
        <v>9.855908379475705E-5</v>
      </c>
      <c r="C8" s="111">
        <v>730844.7937131631</v>
      </c>
      <c r="D8" s="111">
        <v>1.3688761638160703E-4</v>
      </c>
      <c r="E8" s="111">
        <v>1015062.2134905042</v>
      </c>
      <c r="F8" s="113">
        <f t="shared" ref="F8:G8" si="5">AVERAGE(B8,D8)</f>
        <v>0.0001177233501</v>
      </c>
      <c r="G8" s="111">
        <f t="shared" si="5"/>
        <v>872953.5036</v>
      </c>
      <c r="H8" s="111">
        <v>4.992319508448541E-4</v>
      </c>
      <c r="I8" s="114">
        <v>44100.0</v>
      </c>
      <c r="J8" s="114">
        <v>70100.0</v>
      </c>
      <c r="K8" s="111">
        <v>56117.78523076922</v>
      </c>
      <c r="L8" s="49"/>
    </row>
    <row r="9">
      <c r="A9" s="63" t="s">
        <v>112</v>
      </c>
      <c r="B9" s="111">
        <v>2.522607609395402E-5</v>
      </c>
      <c r="C9" s="111">
        <v>146112.2977080424</v>
      </c>
      <c r="D9" s="111">
        <v>3.503621679715836E-5</v>
      </c>
      <c r="E9" s="111">
        <v>202933.74681672556</v>
      </c>
      <c r="F9" s="113">
        <f t="shared" ref="F9:G9" si="6">AVERAGE(B9,D9)</f>
        <v>0.00003013114645</v>
      </c>
      <c r="G9" s="111">
        <f t="shared" si="6"/>
        <v>174523.0223</v>
      </c>
      <c r="H9" s="111">
        <v>6.963645673323093E-5</v>
      </c>
      <c r="I9" s="114">
        <v>3200.0</v>
      </c>
      <c r="J9" s="114">
        <v>38700.0</v>
      </c>
      <c r="K9" s="111">
        <v>14368.393014705882</v>
      </c>
      <c r="L9" s="49"/>
    </row>
    <row r="10">
      <c r="A10" s="42" t="s">
        <v>250</v>
      </c>
      <c r="B10" s="100"/>
      <c r="C10" s="100"/>
      <c r="D10" s="100"/>
      <c r="E10" s="100"/>
      <c r="F10" s="100"/>
      <c r="G10" s="100"/>
      <c r="H10" s="100"/>
      <c r="I10" s="100"/>
      <c r="J10" s="100"/>
      <c r="K10" s="45"/>
      <c r="L10" s="76"/>
      <c r="M10" s="76"/>
    </row>
    <row r="11">
      <c r="A11" s="51"/>
      <c r="B11" s="103"/>
      <c r="C11" s="103"/>
      <c r="D11" s="103"/>
      <c r="E11" s="103"/>
      <c r="F11" s="103"/>
      <c r="G11" s="103"/>
      <c r="H11" s="103"/>
      <c r="I11" s="103"/>
      <c r="J11" s="103"/>
      <c r="K11" s="53"/>
      <c r="L11" s="76"/>
      <c r="M11" s="76"/>
    </row>
    <row r="12">
      <c r="A12" s="63" t="s">
        <v>221</v>
      </c>
      <c r="B12" s="63" t="s">
        <v>223</v>
      </c>
      <c r="C12" s="63" t="s">
        <v>224</v>
      </c>
      <c r="D12" s="63" t="s">
        <v>225</v>
      </c>
      <c r="E12" s="63" t="s">
        <v>226</v>
      </c>
      <c r="F12" s="63" t="s">
        <v>227</v>
      </c>
      <c r="G12" s="63" t="s">
        <v>228</v>
      </c>
      <c r="H12" s="63" t="s">
        <v>252</v>
      </c>
      <c r="I12" s="63" t="s">
        <v>230</v>
      </c>
      <c r="J12" s="63" t="s">
        <v>231</v>
      </c>
      <c r="K12" s="63" t="s">
        <v>232</v>
      </c>
      <c r="L12" s="90"/>
    </row>
    <row r="13">
      <c r="A13" s="63" t="s">
        <v>16</v>
      </c>
      <c r="B13" s="111">
        <v>1.4331918959247005E-5</v>
      </c>
      <c r="C13" s="111">
        <v>58487.839734502886</v>
      </c>
      <c r="D13" s="111">
        <v>1.990544299895417E-5</v>
      </c>
      <c r="E13" s="111">
        <v>81233.11074236511</v>
      </c>
      <c r="F13" s="113">
        <f t="shared" ref="F13:G13" si="7">AVERAGE(B13,D13)</f>
        <v>0.00001711868098</v>
      </c>
      <c r="G13" s="111">
        <f t="shared" si="7"/>
        <v>69860.47524</v>
      </c>
      <c r="H13" s="111">
        <v>3.6885261814176794E-4</v>
      </c>
      <c r="I13" s="114">
        <v>2000.0</v>
      </c>
      <c r="J13" s="114">
        <v>11400.0</v>
      </c>
      <c r="K13" s="111">
        <v>5422.219883040936</v>
      </c>
      <c r="L13" s="49"/>
    </row>
    <row r="14">
      <c r="A14" s="116" t="s">
        <v>108</v>
      </c>
      <c r="B14" s="118">
        <v>4.4214586434215886E-6</v>
      </c>
      <c r="C14" s="118">
        <v>17362.34458748991</v>
      </c>
      <c r="D14" s="118">
        <v>6.1409147825299855E-6</v>
      </c>
      <c r="E14" s="118">
        <v>24114.36748262488</v>
      </c>
      <c r="F14" s="119">
        <f t="shared" ref="F14:G14" si="8">AVERAGE(B14,D14)</f>
        <v>0.000005281186713</v>
      </c>
      <c r="G14" s="121">
        <f t="shared" si="8"/>
        <v>20738.35604</v>
      </c>
      <c r="H14" s="118">
        <v>0.0017933160289994785</v>
      </c>
      <c r="I14" s="123">
        <v>800.0</v>
      </c>
      <c r="J14" s="123">
        <v>3100.0</v>
      </c>
      <c r="K14" s="118">
        <v>1672.8785955667563</v>
      </c>
      <c r="L14" s="49"/>
    </row>
    <row r="15">
      <c r="A15" s="63" t="s">
        <v>79</v>
      </c>
      <c r="B15" s="111">
        <v>1.3949375090663673E-5</v>
      </c>
      <c r="C15" s="111">
        <v>58001.61437921609</v>
      </c>
      <c r="D15" s="111">
        <v>1.937413207036621E-5</v>
      </c>
      <c r="E15" s="111">
        <v>80557.79774891122</v>
      </c>
      <c r="F15" s="113">
        <f t="shared" ref="F15:G15" si="9">AVERAGE(B15,D15)</f>
        <v>0.00001666175358</v>
      </c>
      <c r="G15" s="111">
        <f t="shared" si="9"/>
        <v>69279.70606</v>
      </c>
      <c r="H15" s="111">
        <v>5.684680335640064E-4</v>
      </c>
      <c r="I15" s="114">
        <v>2400.0</v>
      </c>
      <c r="J15" s="114">
        <v>9600.0</v>
      </c>
      <c r="K15" s="111">
        <v>5277.341596837945</v>
      </c>
      <c r="L15" s="49"/>
    </row>
    <row r="16">
      <c r="A16" s="116" t="s">
        <v>88</v>
      </c>
      <c r="B16" s="118">
        <v>1.1727237735817962E-6</v>
      </c>
      <c r="C16" s="118">
        <v>4785.826679395154</v>
      </c>
      <c r="D16" s="118">
        <v>1.6287830188636058E-6</v>
      </c>
      <c r="E16" s="118">
        <v>6646.981499159935</v>
      </c>
      <c r="F16" s="119">
        <f t="shared" ref="F16:G16" si="10">AVERAGE(B16,D16)</f>
        <v>0.000001400753396</v>
      </c>
      <c r="G16" s="121">
        <f t="shared" si="10"/>
        <v>5716.404089</v>
      </c>
      <c r="H16" s="118">
        <v>0.002253883629803119</v>
      </c>
      <c r="I16" s="123">
        <v>100.0</v>
      </c>
      <c r="J16" s="123">
        <v>1300.0</v>
      </c>
      <c r="K16" s="118">
        <v>443.6786295339267</v>
      </c>
      <c r="L16" s="49"/>
    </row>
    <row r="17">
      <c r="A17" s="63" t="s">
        <v>44</v>
      </c>
      <c r="B17" s="111">
        <v>9.855908379475705E-5</v>
      </c>
      <c r="C17" s="111">
        <v>485762.72429600527</v>
      </c>
      <c r="D17" s="111">
        <v>1.3688761638160703E-4</v>
      </c>
      <c r="E17" s="111">
        <v>674670.4504111183</v>
      </c>
      <c r="F17" s="113">
        <f t="shared" ref="F17:G17" si="11">AVERAGE(B17,D17)</f>
        <v>0.0001177233501</v>
      </c>
      <c r="G17" s="111">
        <f t="shared" si="11"/>
        <v>580216.5874</v>
      </c>
      <c r="H17" s="111">
        <v>7.511096547373095E-4</v>
      </c>
      <c r="I17" s="114">
        <v>29100.0</v>
      </c>
      <c r="J17" s="114">
        <v>46100.0</v>
      </c>
      <c r="K17" s="111">
        <v>37278.178789743586</v>
      </c>
      <c r="L17" s="49"/>
    </row>
    <row r="18">
      <c r="A18" s="63" t="s">
        <v>112</v>
      </c>
      <c r="B18" s="111">
        <v>2.522607609395402E-5</v>
      </c>
      <c r="C18" s="111">
        <v>97114.88458062928</v>
      </c>
      <c r="D18" s="111">
        <v>3.503621679715836E-5</v>
      </c>
      <c r="E18" s="111">
        <v>134881.78413976287</v>
      </c>
      <c r="F18" s="113">
        <f t="shared" ref="F18:G18" si="12">AVERAGE(B18,D18)</f>
        <v>0.00003013114645</v>
      </c>
      <c r="G18" s="111">
        <f t="shared" si="12"/>
        <v>115998.3344</v>
      </c>
      <c r="H18" s="111">
        <v>1.047701672248965E-4</v>
      </c>
      <c r="I18" s="114">
        <v>2100.0</v>
      </c>
      <c r="J18" s="114">
        <v>24700.0</v>
      </c>
      <c r="K18" s="111">
        <v>9544.701764705882</v>
      </c>
      <c r="L18" s="49"/>
    </row>
    <row r="20">
      <c r="A20" s="99" t="s">
        <v>259</v>
      </c>
      <c r="B20" s="100"/>
      <c r="C20" s="100"/>
      <c r="D20" s="45"/>
    </row>
    <row r="21">
      <c r="A21" s="51"/>
      <c r="B21" s="103"/>
      <c r="C21" s="103"/>
      <c r="D21" s="53"/>
    </row>
    <row r="22">
      <c r="A22" s="63" t="s">
        <v>260</v>
      </c>
      <c r="B22" s="63" t="s">
        <v>261</v>
      </c>
      <c r="C22" s="141">
        <v>43886.0</v>
      </c>
      <c r="D22" s="63" t="s">
        <v>262</v>
      </c>
    </row>
    <row r="23">
      <c r="A23" s="63" t="s">
        <v>260</v>
      </c>
      <c r="B23" s="63" t="s">
        <v>263</v>
      </c>
      <c r="C23" s="141">
        <v>43887.0</v>
      </c>
      <c r="D23" s="63" t="s">
        <v>264</v>
      </c>
    </row>
    <row r="24">
      <c r="A24" s="63" t="s">
        <v>44</v>
      </c>
      <c r="B24" s="63" t="s">
        <v>266</v>
      </c>
      <c r="C24" s="143">
        <v>43896.0</v>
      </c>
      <c r="D24" s="63" t="s">
        <v>262</v>
      </c>
    </row>
    <row r="25">
      <c r="A25" s="63" t="s">
        <v>44</v>
      </c>
      <c r="B25" s="63" t="s">
        <v>268</v>
      </c>
      <c r="C25" s="143">
        <v>43896.0</v>
      </c>
      <c r="D25" s="63" t="s">
        <v>264</v>
      </c>
    </row>
  </sheetData>
  <mergeCells count="3">
    <mergeCell ref="A1:K2"/>
    <mergeCell ref="A10:K11"/>
    <mergeCell ref="A20:D2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57"/>
    <col customWidth="1" min="2" max="9" width="11.0"/>
  </cols>
  <sheetData>
    <row r="1">
      <c r="A1" s="42" t="s">
        <v>241</v>
      </c>
      <c r="B1" s="45"/>
      <c r="C1" s="127" t="s">
        <v>16</v>
      </c>
      <c r="D1" s="129" t="s">
        <v>108</v>
      </c>
      <c r="E1" s="127" t="s">
        <v>79</v>
      </c>
      <c r="F1" s="129" t="s">
        <v>88</v>
      </c>
      <c r="G1" s="127" t="s">
        <v>44</v>
      </c>
      <c r="H1" s="127" t="s">
        <v>112</v>
      </c>
      <c r="I1" s="129" t="s">
        <v>82</v>
      </c>
    </row>
    <row r="2">
      <c r="A2" s="51"/>
      <c r="B2" s="53"/>
      <c r="C2" s="88"/>
      <c r="D2" s="88"/>
      <c r="E2" s="88"/>
      <c r="F2" s="88"/>
      <c r="G2" s="88"/>
      <c r="H2" s="88"/>
      <c r="I2" s="88"/>
    </row>
    <row r="3">
      <c r="A3" s="63" t="s">
        <v>244</v>
      </c>
      <c r="B3" s="111">
        <f t="shared" ref="B3:I3" si="1">B14/B4</f>
        <v>0.00002153945658</v>
      </c>
      <c r="C3" s="111">
        <f t="shared" si="1"/>
        <v>0.00001946916542</v>
      </c>
      <c r="D3" s="121">
        <f t="shared" si="1"/>
        <v>0.000006001786492</v>
      </c>
      <c r="E3" s="111">
        <f t="shared" si="1"/>
        <v>0.00001895627088</v>
      </c>
      <c r="F3" s="121">
        <f t="shared" si="1"/>
        <v>0.000001593084164</v>
      </c>
      <c r="G3" s="111">
        <f t="shared" si="1"/>
        <v>0.00009022441067</v>
      </c>
      <c r="H3" s="111">
        <f t="shared" si="1"/>
        <v>0.00003422875763</v>
      </c>
      <c r="I3" s="121">
        <f t="shared" si="1"/>
        <v>0.0004323609451</v>
      </c>
    </row>
    <row r="4">
      <c r="A4" s="63" t="s">
        <v>254</v>
      </c>
      <c r="B4" s="111">
        <f t="shared" ref="B4:I4" si="2">B12*(B5*B8+days(B9,$B$16)*B6)</f>
        <v>1764204.211</v>
      </c>
      <c r="C4" s="111">
        <f t="shared" si="2"/>
        <v>102726.54</v>
      </c>
      <c r="D4" s="121">
        <f t="shared" si="2"/>
        <v>499851.17</v>
      </c>
      <c r="E4" s="111">
        <f t="shared" si="2"/>
        <v>158258.975</v>
      </c>
      <c r="F4" s="121">
        <f t="shared" si="2"/>
        <v>627713.226</v>
      </c>
      <c r="G4" s="111">
        <f t="shared" si="2"/>
        <v>310337.3</v>
      </c>
      <c r="H4" s="111">
        <f t="shared" si="2"/>
        <v>29215.2</v>
      </c>
      <c r="I4" s="121">
        <f t="shared" si="2"/>
        <v>39319</v>
      </c>
    </row>
    <row r="5">
      <c r="A5" s="63" t="s">
        <v>257</v>
      </c>
      <c r="B5" s="114">
        <v>2.73</v>
      </c>
      <c r="C5" s="114">
        <v>2.73</v>
      </c>
      <c r="D5" s="123">
        <v>2.73</v>
      </c>
      <c r="E5" s="114">
        <v>2.73</v>
      </c>
      <c r="F5" s="123">
        <v>2.73</v>
      </c>
      <c r="G5" s="114">
        <v>2.73</v>
      </c>
      <c r="H5" s="114">
        <v>2.73</v>
      </c>
      <c r="I5" s="128">
        <v>2.73</v>
      </c>
    </row>
    <row r="6">
      <c r="A6" s="138" t="s">
        <v>258</v>
      </c>
      <c r="B6" s="139">
        <v>0.7</v>
      </c>
      <c r="C6" s="139">
        <v>0.7</v>
      </c>
      <c r="D6" s="140">
        <v>0.7</v>
      </c>
      <c r="E6" s="139">
        <v>0.7</v>
      </c>
      <c r="F6" s="140">
        <v>0.7</v>
      </c>
      <c r="G6" s="139">
        <v>0.7</v>
      </c>
      <c r="H6" s="139">
        <v>0.7</v>
      </c>
      <c r="I6" s="140">
        <v>0.7</v>
      </c>
    </row>
    <row r="7">
      <c r="A7" s="88"/>
      <c r="B7" s="88"/>
      <c r="C7" s="88"/>
      <c r="D7" s="88"/>
      <c r="E7" s="88"/>
      <c r="F7" s="88"/>
      <c r="G7" s="88"/>
      <c r="H7" s="88"/>
      <c r="I7" s="88"/>
    </row>
    <row r="8">
      <c r="A8" s="25" t="s">
        <v>265</v>
      </c>
      <c r="B8" s="142">
        <v>0.3</v>
      </c>
      <c r="C8" s="142">
        <v>0.3</v>
      </c>
      <c r="D8" s="123">
        <v>0.3</v>
      </c>
      <c r="E8" s="142">
        <v>0.3</v>
      </c>
      <c r="F8" s="123">
        <v>0.3</v>
      </c>
      <c r="G8" s="142">
        <v>0.3</v>
      </c>
      <c r="H8" s="142">
        <v>0.3</v>
      </c>
      <c r="I8" s="128">
        <v>0.3</v>
      </c>
    </row>
    <row r="9">
      <c r="A9" s="63" t="s">
        <v>267</v>
      </c>
      <c r="B9" s="144">
        <v>43886.0</v>
      </c>
      <c r="C9" s="144">
        <v>43885.0</v>
      </c>
      <c r="D9" s="145">
        <v>43883.0</v>
      </c>
      <c r="E9" s="144">
        <v>43886.0</v>
      </c>
      <c r="F9" s="145">
        <v>43885.0</v>
      </c>
      <c r="G9" s="146">
        <v>43896.0</v>
      </c>
      <c r="H9" s="144">
        <v>43882.0</v>
      </c>
      <c r="I9" s="147">
        <v>43886.0</v>
      </c>
    </row>
    <row r="10">
      <c r="A10" s="25" t="s">
        <v>270</v>
      </c>
      <c r="B10" s="114">
        <v>8.37E7</v>
      </c>
      <c r="C10" s="114">
        <v>8.37E7</v>
      </c>
      <c r="D10" s="123">
        <v>8.37E7</v>
      </c>
      <c r="E10" s="114">
        <v>8.37E7</v>
      </c>
      <c r="F10" s="123">
        <v>8.37E7</v>
      </c>
      <c r="G10" s="114">
        <v>8.37E7</v>
      </c>
      <c r="H10" s="114">
        <v>8.37E7</v>
      </c>
      <c r="I10" s="128">
        <v>8.37E7</v>
      </c>
    </row>
    <row r="11">
      <c r="A11" s="63" t="s">
        <v>271</v>
      </c>
      <c r="B11" s="23">
        <f>SUM(C11:I11)</f>
        <v>44869</v>
      </c>
      <c r="C11" s="20">
        <v>2660.0</v>
      </c>
      <c r="D11" s="148">
        <v>13430.0</v>
      </c>
      <c r="E11" s="20">
        <v>4025.0</v>
      </c>
      <c r="F11" s="148">
        <v>16254.0</v>
      </c>
      <c r="G11" s="20">
        <v>6700.0</v>
      </c>
      <c r="H11" s="20">
        <v>800.0</v>
      </c>
      <c r="I11" s="149">
        <v>1000.0</v>
      </c>
    </row>
    <row r="12">
      <c r="A12" s="63" t="s">
        <v>273</v>
      </c>
      <c r="B12" s="134">
        <f t="shared" ref="B12:I12" si="3">B11*$B$18</f>
        <v>44869</v>
      </c>
      <c r="C12" s="134">
        <f t="shared" si="3"/>
        <v>2660</v>
      </c>
      <c r="D12" s="150">
        <f t="shared" si="3"/>
        <v>13430</v>
      </c>
      <c r="E12" s="134">
        <f t="shared" si="3"/>
        <v>4025</v>
      </c>
      <c r="F12" s="150">
        <f t="shared" si="3"/>
        <v>16254</v>
      </c>
      <c r="G12" s="134">
        <f t="shared" si="3"/>
        <v>6700</v>
      </c>
      <c r="H12" s="134">
        <f t="shared" si="3"/>
        <v>800</v>
      </c>
      <c r="I12" s="150">
        <f t="shared" si="3"/>
        <v>1000</v>
      </c>
    </row>
    <row r="13">
      <c r="A13" s="63" t="s">
        <v>274</v>
      </c>
      <c r="B13" s="25">
        <f>SUM(C13:H13)</f>
        <v>38</v>
      </c>
      <c r="C13" s="25">
        <v>2.0</v>
      </c>
      <c r="D13" s="152">
        <v>3.0</v>
      </c>
      <c r="E13" s="25">
        <v>3.0</v>
      </c>
      <c r="F13" s="152">
        <v>1.0</v>
      </c>
      <c r="G13" s="25">
        <v>28.0</v>
      </c>
      <c r="H13" s="25">
        <v>1.0</v>
      </c>
      <c r="I13" s="149">
        <v>17.0</v>
      </c>
    </row>
    <row r="14">
      <c r="A14" s="25" t="s">
        <v>278</v>
      </c>
      <c r="B14" s="134">
        <f>sum(C14:H14)</f>
        <v>38</v>
      </c>
      <c r="C14" s="134">
        <f t="shared" ref="C14:I14" si="4">C13/$B$17</f>
        <v>2</v>
      </c>
      <c r="D14" s="150">
        <f t="shared" si="4"/>
        <v>3</v>
      </c>
      <c r="E14" s="134">
        <f t="shared" si="4"/>
        <v>3</v>
      </c>
      <c r="F14" s="150">
        <f t="shared" si="4"/>
        <v>1</v>
      </c>
      <c r="G14" s="134">
        <f t="shared" si="4"/>
        <v>28</v>
      </c>
      <c r="H14" s="134">
        <f t="shared" si="4"/>
        <v>1</v>
      </c>
      <c r="I14" s="150">
        <f t="shared" si="4"/>
        <v>17</v>
      </c>
    </row>
    <row r="15">
      <c r="A15" s="159" t="s">
        <v>290</v>
      </c>
      <c r="B15" s="163">
        <f t="shared" ref="B15:I15" si="5">days(B9,$B$16)*B10*B3</f>
        <v>99156.88836</v>
      </c>
      <c r="C15" s="163">
        <f t="shared" si="5"/>
        <v>87996.73385</v>
      </c>
      <c r="D15" s="166">
        <f t="shared" si="5"/>
        <v>26122.17553</v>
      </c>
      <c r="E15" s="163">
        <f t="shared" si="5"/>
        <v>87265.19302</v>
      </c>
      <c r="F15" s="166">
        <f t="shared" si="5"/>
        <v>7200.421805</v>
      </c>
      <c r="G15" s="163">
        <f t="shared" si="5"/>
        <v>490865.9062</v>
      </c>
      <c r="H15" s="163">
        <f t="shared" si="5"/>
        <v>146112.2977</v>
      </c>
      <c r="I15" s="166">
        <f t="shared" si="5"/>
        <v>1990373.611</v>
      </c>
    </row>
    <row r="16">
      <c r="A16" s="170" t="s">
        <v>298</v>
      </c>
      <c r="B16" s="104">
        <v>43831.0</v>
      </c>
    </row>
    <row r="17">
      <c r="A17" s="170" t="s">
        <v>300</v>
      </c>
      <c r="B17" s="98">
        <v>1.0</v>
      </c>
    </row>
    <row r="18">
      <c r="A18" s="170" t="s">
        <v>301</v>
      </c>
      <c r="B18" s="98">
        <v>1.0</v>
      </c>
    </row>
  </sheetData>
  <mergeCells count="17">
    <mergeCell ref="C1:C2"/>
    <mergeCell ref="D1:D2"/>
    <mergeCell ref="E1:E2"/>
    <mergeCell ref="F1:F2"/>
    <mergeCell ref="G1:G2"/>
    <mergeCell ref="H1:H2"/>
    <mergeCell ref="I1:I2"/>
    <mergeCell ref="G6:G7"/>
    <mergeCell ref="H6:H7"/>
    <mergeCell ref="I6:I7"/>
    <mergeCell ref="A1:B2"/>
    <mergeCell ref="A6:A7"/>
    <mergeCell ref="B6:B7"/>
    <mergeCell ref="C6:C7"/>
    <mergeCell ref="D6:D7"/>
    <mergeCell ref="E6:E7"/>
    <mergeCell ref="F6:F7"/>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1" t="s">
        <v>269</v>
      </c>
    </row>
    <row r="4">
      <c r="A4" s="42" t="s">
        <v>241</v>
      </c>
      <c r="B4" s="45"/>
      <c r="C4" s="127" t="s">
        <v>16</v>
      </c>
      <c r="D4" s="129" t="s">
        <v>108</v>
      </c>
      <c r="E4" s="127" t="s">
        <v>79</v>
      </c>
      <c r="F4" s="129" t="s">
        <v>88</v>
      </c>
      <c r="G4" s="127" t="s">
        <v>44</v>
      </c>
      <c r="H4" s="127" t="s">
        <v>112</v>
      </c>
      <c r="I4" s="129" t="s">
        <v>82</v>
      </c>
    </row>
    <row r="5">
      <c r="A5" s="51"/>
      <c r="B5" s="53"/>
      <c r="C5" s="88"/>
      <c r="D5" s="88"/>
      <c r="E5" s="88"/>
      <c r="F5" s="88"/>
      <c r="G5" s="88"/>
      <c r="H5" s="88"/>
      <c r="I5" s="88"/>
    </row>
    <row r="6">
      <c r="A6" s="63" t="s">
        <v>272</v>
      </c>
      <c r="B6" s="111">
        <f t="shared" ref="B6:I6" si="1">((B10/7)*days(B7,$B$14))/B8</f>
        <v>0.004211973033</v>
      </c>
      <c r="C6" s="111">
        <f t="shared" si="1"/>
        <v>0.0002451612903</v>
      </c>
      <c r="D6" s="121">
        <f t="shared" si="1"/>
        <v>0.001191944018</v>
      </c>
      <c r="E6" s="111">
        <f t="shared" si="1"/>
        <v>0.0003778375149</v>
      </c>
      <c r="F6" s="121">
        <f t="shared" si="1"/>
        <v>0.001498064516</v>
      </c>
      <c r="G6" s="111">
        <f t="shared" si="1"/>
        <v>0.0007433009046</v>
      </c>
      <c r="H6" s="111">
        <f t="shared" si="1"/>
        <v>0.00006963645673</v>
      </c>
      <c r="I6" s="121">
        <f t="shared" si="1"/>
        <v>0.00009387267452</v>
      </c>
    </row>
    <row r="7">
      <c r="A7" s="63" t="s">
        <v>267</v>
      </c>
      <c r="B7" s="144">
        <v>43886.0</v>
      </c>
      <c r="C7" s="144">
        <v>43885.0</v>
      </c>
      <c r="D7" s="145">
        <v>43883.0</v>
      </c>
      <c r="E7" s="144">
        <v>43886.0</v>
      </c>
      <c r="F7" s="145">
        <v>43885.0</v>
      </c>
      <c r="G7" s="146">
        <v>43896.0</v>
      </c>
      <c r="H7" s="144">
        <v>43882.0</v>
      </c>
      <c r="I7" s="147">
        <v>43886.0</v>
      </c>
    </row>
    <row r="8">
      <c r="A8" s="25" t="s">
        <v>270</v>
      </c>
      <c r="B8" s="114">
        <v>8.37E7</v>
      </c>
      <c r="C8" s="114">
        <v>8.37E7</v>
      </c>
      <c r="D8" s="123">
        <v>8.37E7</v>
      </c>
      <c r="E8" s="114">
        <v>8.37E7</v>
      </c>
      <c r="F8" s="123">
        <v>8.37E7</v>
      </c>
      <c r="G8" s="114">
        <v>8.37E7</v>
      </c>
      <c r="H8" s="114">
        <v>8.37E7</v>
      </c>
      <c r="I8" s="128">
        <v>8.37E7</v>
      </c>
    </row>
    <row r="9">
      <c r="A9" s="63" t="s">
        <v>271</v>
      </c>
      <c r="B9" s="23">
        <f>sum(C9:I9)</f>
        <v>44869</v>
      </c>
      <c r="C9" s="20">
        <v>2660.0</v>
      </c>
      <c r="D9" s="148">
        <v>13430.0</v>
      </c>
      <c r="E9" s="20">
        <v>4025.0</v>
      </c>
      <c r="F9" s="148">
        <v>16254.0</v>
      </c>
      <c r="G9" s="20">
        <v>6700.0</v>
      </c>
      <c r="H9" s="20">
        <v>800.0</v>
      </c>
      <c r="I9" s="155">
        <v>1000.0</v>
      </c>
    </row>
    <row r="10">
      <c r="A10" s="63" t="s">
        <v>273</v>
      </c>
      <c r="B10" s="23">
        <f t="shared" ref="B10:I10" si="2">B9*$B$16</f>
        <v>44869</v>
      </c>
      <c r="C10" s="23">
        <f t="shared" si="2"/>
        <v>2660</v>
      </c>
      <c r="D10" s="158">
        <f t="shared" si="2"/>
        <v>13430</v>
      </c>
      <c r="E10" s="23">
        <f t="shared" si="2"/>
        <v>4025</v>
      </c>
      <c r="F10" s="158">
        <f t="shared" si="2"/>
        <v>16254</v>
      </c>
      <c r="G10" s="23">
        <f t="shared" si="2"/>
        <v>6700</v>
      </c>
      <c r="H10" s="23">
        <f t="shared" si="2"/>
        <v>800</v>
      </c>
      <c r="I10" s="158">
        <f t="shared" si="2"/>
        <v>1000</v>
      </c>
    </row>
    <row r="11">
      <c r="A11" s="63" t="s">
        <v>274</v>
      </c>
      <c r="B11" s="20">
        <f>SUM(C11:H11)</f>
        <v>38</v>
      </c>
      <c r="C11" s="20">
        <v>2.0</v>
      </c>
      <c r="D11" s="148">
        <v>3.0</v>
      </c>
      <c r="E11" s="20">
        <v>3.0</v>
      </c>
      <c r="F11" s="148">
        <v>1.0</v>
      </c>
      <c r="G11" s="20">
        <v>28.0</v>
      </c>
      <c r="H11" s="20">
        <v>1.0</v>
      </c>
      <c r="I11" s="155">
        <v>17.0</v>
      </c>
    </row>
    <row r="12">
      <c r="A12" s="25" t="s">
        <v>278</v>
      </c>
      <c r="B12" s="23">
        <f>sum(C12:H12)</f>
        <v>38</v>
      </c>
      <c r="C12" s="23">
        <f t="shared" ref="C12:I12" si="3">C11/$B$15</f>
        <v>2</v>
      </c>
      <c r="D12" s="158">
        <f t="shared" si="3"/>
        <v>3</v>
      </c>
      <c r="E12" s="23">
        <f t="shared" si="3"/>
        <v>3</v>
      </c>
      <c r="F12" s="158">
        <f t="shared" si="3"/>
        <v>1</v>
      </c>
      <c r="G12" s="23">
        <f t="shared" si="3"/>
        <v>28</v>
      </c>
      <c r="H12" s="23">
        <f t="shared" si="3"/>
        <v>1</v>
      </c>
      <c r="I12" s="158">
        <f t="shared" si="3"/>
        <v>17</v>
      </c>
    </row>
    <row r="13">
      <c r="A13" s="159" t="s">
        <v>290</v>
      </c>
      <c r="B13" s="163">
        <f t="shared" ref="B13:I13" si="4">B12/B6</f>
        <v>9021.900117</v>
      </c>
      <c r="C13" s="163">
        <f t="shared" si="4"/>
        <v>8157.894737</v>
      </c>
      <c r="D13" s="166">
        <f t="shared" si="4"/>
        <v>2516.896729</v>
      </c>
      <c r="E13" s="163">
        <f t="shared" si="4"/>
        <v>7939.920949</v>
      </c>
      <c r="F13" s="166">
        <f t="shared" si="4"/>
        <v>667.5279931</v>
      </c>
      <c r="G13" s="163">
        <f t="shared" si="4"/>
        <v>37669.80482</v>
      </c>
      <c r="H13" s="163">
        <f t="shared" si="4"/>
        <v>14360.29412</v>
      </c>
      <c r="I13" s="166">
        <f t="shared" si="4"/>
        <v>181096.3636</v>
      </c>
    </row>
    <row r="14">
      <c r="A14" s="170" t="s">
        <v>298</v>
      </c>
      <c r="B14" s="104">
        <v>43831.0</v>
      </c>
    </row>
    <row r="15">
      <c r="A15" s="170" t="s">
        <v>300</v>
      </c>
      <c r="B15" s="98">
        <v>1.0</v>
      </c>
    </row>
    <row r="16">
      <c r="A16" s="170" t="s">
        <v>301</v>
      </c>
      <c r="B16" s="98">
        <v>1.0</v>
      </c>
    </row>
  </sheetData>
  <mergeCells count="9">
    <mergeCell ref="H4:H5"/>
    <mergeCell ref="I4:I5"/>
    <mergeCell ref="A1:I3"/>
    <mergeCell ref="A4:B5"/>
    <mergeCell ref="C4:C5"/>
    <mergeCell ref="D4:D5"/>
    <mergeCell ref="E4:E5"/>
    <mergeCell ref="F4:F5"/>
    <mergeCell ref="G4:G5"/>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71"/>
    <col customWidth="1" min="2" max="2" width="20.71"/>
    <col customWidth="1" min="3" max="3" width="17.57"/>
    <col customWidth="1" min="4" max="4" width="17.14"/>
    <col customWidth="1" min="5" max="5" width="21.86"/>
    <col customWidth="1" min="6" max="6" width="10.71"/>
    <col customWidth="1" min="7" max="7" width="22.29"/>
    <col customWidth="1" min="8" max="8" width="18.57"/>
    <col customWidth="1" min="9" max="9" width="15.71"/>
    <col customWidth="1" min="11" max="11" width="21.29"/>
    <col customWidth="1" min="12" max="12" width="61.57"/>
    <col customWidth="1" min="13" max="13" width="40.57"/>
  </cols>
  <sheetData>
    <row r="1">
      <c r="A1" s="151" t="s">
        <v>275</v>
      </c>
      <c r="B1" s="151" t="s">
        <v>276</v>
      </c>
      <c r="C1" s="153" t="s">
        <v>277</v>
      </c>
      <c r="D1" s="154" t="s">
        <v>221</v>
      </c>
      <c r="E1" s="151" t="s">
        <v>279</v>
      </c>
      <c r="F1" s="153" t="s">
        <v>280</v>
      </c>
      <c r="G1" s="153" t="s">
        <v>281</v>
      </c>
      <c r="H1" s="153" t="s">
        <v>282</v>
      </c>
      <c r="I1" s="153" t="s">
        <v>283</v>
      </c>
      <c r="J1" s="153" t="s">
        <v>284</v>
      </c>
      <c r="K1" s="153" t="s">
        <v>285</v>
      </c>
      <c r="L1" s="153" t="s">
        <v>286</v>
      </c>
      <c r="M1" s="156" t="s">
        <v>287</v>
      </c>
      <c r="O1" s="38"/>
      <c r="P1" s="38"/>
      <c r="Q1" s="38"/>
      <c r="R1" s="38"/>
      <c r="S1" s="38"/>
      <c r="T1" s="38"/>
      <c r="U1" s="38"/>
      <c r="V1" s="38"/>
    </row>
    <row r="2">
      <c r="A2" s="157" t="s">
        <v>288</v>
      </c>
      <c r="B2" s="157" t="s">
        <v>289</v>
      </c>
      <c r="C2" s="160">
        <v>43893.0</v>
      </c>
      <c r="D2" s="161" t="s">
        <v>56</v>
      </c>
      <c r="E2" s="162" t="s">
        <v>291</v>
      </c>
      <c r="F2" s="164"/>
      <c r="G2" s="165" t="s">
        <v>292</v>
      </c>
      <c r="H2" s="167" t="s">
        <v>293</v>
      </c>
      <c r="I2" s="165" t="s">
        <v>294</v>
      </c>
      <c r="J2" s="165" t="s">
        <v>295</v>
      </c>
      <c r="K2" s="167" t="s">
        <v>296</v>
      </c>
      <c r="L2" s="168" t="s">
        <v>292</v>
      </c>
      <c r="M2" s="169" t="s">
        <v>297</v>
      </c>
      <c r="N2" s="68"/>
      <c r="O2" s="44"/>
      <c r="P2" s="44"/>
      <c r="Q2" s="44"/>
      <c r="R2" s="44"/>
      <c r="S2" s="44"/>
      <c r="T2" s="44"/>
      <c r="U2" s="44"/>
      <c r="V2" s="44"/>
    </row>
    <row r="3">
      <c r="A3" s="171" t="s">
        <v>299</v>
      </c>
      <c r="B3" s="171" t="s">
        <v>302</v>
      </c>
      <c r="C3" s="172">
        <v>43894.0</v>
      </c>
      <c r="D3" s="173" t="s">
        <v>303</v>
      </c>
      <c r="E3" s="174" t="s">
        <v>304</v>
      </c>
      <c r="F3" s="164" t="s">
        <v>305</v>
      </c>
      <c r="G3" s="164" t="s">
        <v>306</v>
      </c>
      <c r="H3" s="175">
        <v>44046.0</v>
      </c>
      <c r="I3" s="164" t="s">
        <v>307</v>
      </c>
      <c r="J3" s="164" t="s">
        <v>194</v>
      </c>
      <c r="K3" s="164" t="s">
        <v>308</v>
      </c>
      <c r="L3" s="176" t="s">
        <v>309</v>
      </c>
      <c r="M3" s="169" t="s">
        <v>297</v>
      </c>
      <c r="N3" s="68"/>
      <c r="O3" s="44"/>
      <c r="P3" s="44"/>
      <c r="Q3" s="44"/>
      <c r="R3" s="44"/>
      <c r="S3" s="44"/>
      <c r="T3" s="44"/>
      <c r="U3" s="44"/>
      <c r="V3" s="44"/>
    </row>
    <row r="4">
      <c r="A4" s="177" t="s">
        <v>310</v>
      </c>
      <c r="B4" s="177" t="s">
        <v>311</v>
      </c>
      <c r="C4" s="178">
        <v>43889.0</v>
      </c>
      <c r="D4" s="179" t="s">
        <v>303</v>
      </c>
      <c r="E4" s="177" t="s">
        <v>304</v>
      </c>
      <c r="F4" s="180" t="s">
        <v>305</v>
      </c>
      <c r="G4" s="180" t="s">
        <v>312</v>
      </c>
      <c r="H4" s="181">
        <v>43864.0</v>
      </c>
      <c r="I4" s="180" t="s">
        <v>307</v>
      </c>
      <c r="J4" s="180" t="s">
        <v>194</v>
      </c>
      <c r="K4" s="180" t="s">
        <v>313</v>
      </c>
      <c r="L4" s="180" t="s">
        <v>309</v>
      </c>
      <c r="M4" s="169" t="s">
        <v>297</v>
      </c>
      <c r="N4" s="68"/>
      <c r="O4" s="44"/>
      <c r="P4" s="44"/>
      <c r="Q4" s="44"/>
      <c r="R4" s="44"/>
      <c r="S4" s="44"/>
      <c r="T4" s="44"/>
      <c r="U4" s="44"/>
      <c r="V4" s="44"/>
    </row>
    <row r="5">
      <c r="A5" s="177" t="s">
        <v>314</v>
      </c>
      <c r="B5" s="177" t="s">
        <v>315</v>
      </c>
      <c r="C5" s="178">
        <v>43890.0</v>
      </c>
      <c r="D5" s="177" t="s">
        <v>303</v>
      </c>
      <c r="E5" s="177" t="s">
        <v>304</v>
      </c>
      <c r="F5" s="180" t="s">
        <v>305</v>
      </c>
      <c r="G5" s="180" t="s">
        <v>312</v>
      </c>
      <c r="H5" s="181">
        <v>43924.0</v>
      </c>
      <c r="I5" s="180" t="s">
        <v>307</v>
      </c>
      <c r="J5" s="180" t="s">
        <v>295</v>
      </c>
      <c r="K5" s="180" t="s">
        <v>313</v>
      </c>
      <c r="L5" s="180" t="s">
        <v>309</v>
      </c>
      <c r="M5" s="169" t="s">
        <v>297</v>
      </c>
      <c r="N5" s="68"/>
      <c r="O5" s="44"/>
      <c r="P5" s="44"/>
      <c r="Q5" s="44"/>
      <c r="R5" s="44"/>
      <c r="S5" s="44"/>
      <c r="T5" s="44"/>
      <c r="U5" s="44"/>
      <c r="V5" s="44"/>
    </row>
    <row r="6">
      <c r="A6" s="177" t="s">
        <v>316</v>
      </c>
      <c r="B6" s="177" t="s">
        <v>317</v>
      </c>
      <c r="C6" s="182">
        <v>43892.0</v>
      </c>
      <c r="D6" s="179" t="s">
        <v>303</v>
      </c>
      <c r="E6" s="177" t="s">
        <v>304</v>
      </c>
      <c r="F6" s="180" t="s">
        <v>305</v>
      </c>
      <c r="G6" s="180" t="s">
        <v>318</v>
      </c>
      <c r="H6" s="181">
        <v>44046.0</v>
      </c>
      <c r="I6" s="180" t="s">
        <v>307</v>
      </c>
      <c r="J6" s="180" t="s">
        <v>194</v>
      </c>
      <c r="K6" s="180" t="s">
        <v>319</v>
      </c>
      <c r="L6" s="180" t="s">
        <v>309</v>
      </c>
      <c r="M6" s="169" t="s">
        <v>297</v>
      </c>
      <c r="N6" s="68"/>
      <c r="O6" s="44"/>
      <c r="P6" s="44"/>
      <c r="Q6" s="44"/>
      <c r="R6" s="44"/>
      <c r="S6" s="44"/>
      <c r="T6" s="44"/>
      <c r="U6" s="44"/>
      <c r="V6" s="44"/>
    </row>
    <row r="7">
      <c r="A7" s="177" t="s">
        <v>320</v>
      </c>
      <c r="B7" s="177" t="s">
        <v>321</v>
      </c>
      <c r="C7" s="182">
        <v>43894.0</v>
      </c>
      <c r="D7" s="183" t="s">
        <v>303</v>
      </c>
      <c r="E7" s="177" t="s">
        <v>304</v>
      </c>
      <c r="F7" s="180" t="s">
        <v>305</v>
      </c>
      <c r="G7" s="180" t="s">
        <v>306</v>
      </c>
      <c r="H7" s="181">
        <v>44046.0</v>
      </c>
      <c r="I7" s="180" t="s">
        <v>307</v>
      </c>
      <c r="J7" s="180" t="s">
        <v>194</v>
      </c>
      <c r="K7" s="180" t="s">
        <v>322</v>
      </c>
      <c r="L7" s="180" t="s">
        <v>309</v>
      </c>
      <c r="M7" s="169" t="s">
        <v>297</v>
      </c>
      <c r="N7" s="68"/>
      <c r="O7" s="44"/>
      <c r="P7" s="44"/>
      <c r="Q7" s="44"/>
      <c r="R7" s="44"/>
      <c r="S7" s="44"/>
      <c r="T7" s="44"/>
      <c r="U7" s="44"/>
      <c r="V7" s="44"/>
    </row>
    <row r="8">
      <c r="A8" s="177" t="s">
        <v>323</v>
      </c>
      <c r="B8" s="177" t="s">
        <v>324</v>
      </c>
      <c r="C8" s="178">
        <v>43877.0</v>
      </c>
      <c r="D8" s="183" t="s">
        <v>56</v>
      </c>
      <c r="E8" s="177" t="s">
        <v>291</v>
      </c>
      <c r="F8" s="184"/>
      <c r="G8" s="180" t="s">
        <v>292</v>
      </c>
      <c r="H8" s="185" t="s">
        <v>325</v>
      </c>
      <c r="I8" s="180" t="s">
        <v>294</v>
      </c>
      <c r="J8" s="180" t="s">
        <v>295</v>
      </c>
      <c r="K8" s="180" t="s">
        <v>296</v>
      </c>
      <c r="L8" s="180" t="s">
        <v>292</v>
      </c>
      <c r="M8" s="169" t="s">
        <v>297</v>
      </c>
      <c r="N8" s="68"/>
      <c r="O8" s="44"/>
      <c r="P8" s="44"/>
      <c r="Q8" s="44"/>
      <c r="R8" s="44"/>
      <c r="S8" s="44"/>
      <c r="T8" s="44"/>
      <c r="U8" s="44"/>
      <c r="V8" s="44"/>
    </row>
    <row r="9" ht="17.25" customHeight="1">
      <c r="A9" s="186" t="s">
        <v>326</v>
      </c>
      <c r="B9" s="186" t="s">
        <v>327</v>
      </c>
      <c r="C9" s="191">
        <v>43881.0</v>
      </c>
      <c r="D9" s="193" t="s">
        <v>56</v>
      </c>
      <c r="E9" s="186" t="s">
        <v>291</v>
      </c>
      <c r="F9" s="195"/>
      <c r="G9" s="196" t="s">
        <v>292</v>
      </c>
      <c r="H9" s="197" t="s">
        <v>293</v>
      </c>
      <c r="I9" s="196" t="s">
        <v>294</v>
      </c>
      <c r="J9" s="196" t="s">
        <v>194</v>
      </c>
      <c r="K9" s="196" t="s">
        <v>296</v>
      </c>
      <c r="L9" s="196" t="s">
        <v>292</v>
      </c>
      <c r="M9" s="197" t="s">
        <v>340</v>
      </c>
      <c r="N9" s="199"/>
      <c r="O9" s="200"/>
      <c r="P9" s="200"/>
      <c r="Q9" s="200"/>
      <c r="R9" s="200"/>
      <c r="S9" s="200"/>
      <c r="T9" s="200"/>
      <c r="U9" s="200"/>
      <c r="V9" s="200"/>
    </row>
    <row r="10">
      <c r="A10" s="177" t="s">
        <v>359</v>
      </c>
      <c r="B10" s="177" t="s">
        <v>361</v>
      </c>
      <c r="C10" s="182">
        <v>43892.0</v>
      </c>
      <c r="D10" s="183" t="s">
        <v>56</v>
      </c>
      <c r="E10" s="177" t="s">
        <v>291</v>
      </c>
      <c r="F10" s="184"/>
      <c r="G10" s="180" t="s">
        <v>292</v>
      </c>
      <c r="H10" s="185" t="s">
        <v>293</v>
      </c>
      <c r="I10" s="180" t="s">
        <v>294</v>
      </c>
      <c r="J10" s="180" t="s">
        <v>295</v>
      </c>
      <c r="K10" s="180" t="s">
        <v>296</v>
      </c>
      <c r="L10" s="180" t="s">
        <v>292</v>
      </c>
      <c r="M10" s="169" t="s">
        <v>297</v>
      </c>
      <c r="N10" s="68"/>
      <c r="O10" s="44"/>
      <c r="P10" s="44"/>
      <c r="Q10" s="44"/>
      <c r="R10" s="44"/>
      <c r="S10" s="44"/>
      <c r="T10" s="44"/>
      <c r="U10" s="44"/>
      <c r="V10" s="44"/>
    </row>
    <row r="11">
      <c r="A11" s="177" t="s">
        <v>376</v>
      </c>
      <c r="B11" s="177" t="s">
        <v>377</v>
      </c>
      <c r="C11" s="182">
        <v>43894.0</v>
      </c>
      <c r="D11" s="183" t="s">
        <v>56</v>
      </c>
      <c r="E11" s="177" t="s">
        <v>291</v>
      </c>
      <c r="F11" s="184"/>
      <c r="G11" s="180" t="s">
        <v>292</v>
      </c>
      <c r="H11" s="185" t="s">
        <v>293</v>
      </c>
      <c r="I11" s="180" t="s">
        <v>294</v>
      </c>
      <c r="J11" s="180" t="s">
        <v>194</v>
      </c>
      <c r="K11" s="180" t="s">
        <v>296</v>
      </c>
      <c r="L11" s="180" t="s">
        <v>292</v>
      </c>
      <c r="M11" s="169" t="s">
        <v>297</v>
      </c>
      <c r="N11" s="68"/>
      <c r="O11" s="44"/>
      <c r="P11" s="44"/>
      <c r="Q11" s="44"/>
      <c r="R11" s="44"/>
      <c r="S11" s="44"/>
      <c r="T11" s="44"/>
      <c r="U11" s="44"/>
      <c r="V11" s="44"/>
    </row>
    <row r="12">
      <c r="A12" s="186" t="s">
        <v>379</v>
      </c>
      <c r="B12" s="186" t="s">
        <v>380</v>
      </c>
      <c r="C12" s="205">
        <v>43894.0</v>
      </c>
      <c r="D12" s="193" t="s">
        <v>56</v>
      </c>
      <c r="E12" s="186" t="s">
        <v>291</v>
      </c>
      <c r="F12" s="195"/>
      <c r="G12" s="196" t="s">
        <v>292</v>
      </c>
      <c r="H12" s="197" t="s">
        <v>293</v>
      </c>
      <c r="I12" s="196" t="s">
        <v>294</v>
      </c>
      <c r="J12" s="196" t="s">
        <v>295</v>
      </c>
      <c r="K12" s="196" t="s">
        <v>296</v>
      </c>
      <c r="L12" s="196" t="s">
        <v>292</v>
      </c>
      <c r="M12" s="207" t="s">
        <v>340</v>
      </c>
      <c r="N12" s="208"/>
      <c r="O12" s="200"/>
      <c r="P12" s="200"/>
      <c r="Q12" s="200"/>
      <c r="R12" s="200"/>
      <c r="S12" s="200"/>
      <c r="T12" s="200"/>
      <c r="U12" s="200"/>
      <c r="V12" s="200"/>
    </row>
    <row r="13">
      <c r="A13" s="177" t="s">
        <v>384</v>
      </c>
      <c r="B13" s="177" t="s">
        <v>386</v>
      </c>
      <c r="C13" s="178">
        <v>43889.0</v>
      </c>
      <c r="D13" s="183" t="s">
        <v>56</v>
      </c>
      <c r="E13" s="177" t="s">
        <v>291</v>
      </c>
      <c r="F13" s="184"/>
      <c r="G13" s="180" t="s">
        <v>292</v>
      </c>
      <c r="H13" s="185" t="s">
        <v>293</v>
      </c>
      <c r="I13" s="180" t="s">
        <v>294</v>
      </c>
      <c r="K13" s="180" t="s">
        <v>296</v>
      </c>
      <c r="L13" s="180" t="s">
        <v>292</v>
      </c>
      <c r="M13" s="169" t="s">
        <v>297</v>
      </c>
      <c r="N13" s="68"/>
      <c r="O13" s="44"/>
      <c r="P13" s="44"/>
      <c r="Q13" s="44"/>
      <c r="R13" s="44"/>
      <c r="S13" s="44"/>
      <c r="T13" s="44"/>
      <c r="U13" s="44"/>
      <c r="V13" s="44"/>
    </row>
    <row r="14">
      <c r="A14" s="177" t="s">
        <v>392</v>
      </c>
      <c r="B14" s="177" t="s">
        <v>393</v>
      </c>
      <c r="C14" s="178">
        <v>43888.0</v>
      </c>
      <c r="D14" s="183" t="s">
        <v>56</v>
      </c>
      <c r="E14" s="177" t="s">
        <v>291</v>
      </c>
      <c r="F14" s="184"/>
      <c r="G14" s="180" t="s">
        <v>292</v>
      </c>
      <c r="H14" s="185" t="s">
        <v>293</v>
      </c>
      <c r="I14" s="180" t="s">
        <v>294</v>
      </c>
      <c r="J14" s="180" t="s">
        <v>194</v>
      </c>
      <c r="K14" s="180" t="s">
        <v>296</v>
      </c>
      <c r="L14" s="180" t="s">
        <v>292</v>
      </c>
      <c r="M14" s="169" t="s">
        <v>297</v>
      </c>
      <c r="N14" s="68"/>
      <c r="O14" s="44"/>
      <c r="P14" s="44"/>
      <c r="Q14" s="44"/>
      <c r="R14" s="44"/>
      <c r="S14" s="44"/>
      <c r="T14" s="44"/>
      <c r="U14" s="44"/>
      <c r="V14" s="44"/>
    </row>
    <row r="15">
      <c r="A15" s="177" t="s">
        <v>395</v>
      </c>
      <c r="B15" s="177" t="s">
        <v>396</v>
      </c>
      <c r="C15" s="182">
        <v>43891.0</v>
      </c>
      <c r="D15" s="183" t="s">
        <v>56</v>
      </c>
      <c r="E15" s="177" t="s">
        <v>291</v>
      </c>
      <c r="F15" s="184"/>
      <c r="G15" s="180" t="s">
        <v>292</v>
      </c>
      <c r="H15" s="185" t="s">
        <v>293</v>
      </c>
      <c r="I15" s="180" t="s">
        <v>294</v>
      </c>
      <c r="J15" s="180" t="s">
        <v>194</v>
      </c>
      <c r="K15" s="180" t="s">
        <v>296</v>
      </c>
      <c r="L15" s="180" t="s">
        <v>292</v>
      </c>
      <c r="M15" s="169" t="s">
        <v>297</v>
      </c>
      <c r="N15" s="68"/>
      <c r="O15" s="44"/>
      <c r="P15" s="44"/>
      <c r="Q15" s="44"/>
      <c r="R15" s="44"/>
      <c r="S15" s="44"/>
      <c r="T15" s="44"/>
      <c r="U15" s="44"/>
      <c r="V15" s="44"/>
    </row>
    <row r="16">
      <c r="A16" s="177" t="s">
        <v>399</v>
      </c>
      <c r="B16" s="177" t="s">
        <v>400</v>
      </c>
      <c r="C16" s="178">
        <v>43888.0</v>
      </c>
      <c r="D16" s="183" t="s">
        <v>401</v>
      </c>
      <c r="E16" s="177" t="s">
        <v>402</v>
      </c>
      <c r="F16" s="180" t="s">
        <v>402</v>
      </c>
      <c r="G16" s="180" t="s">
        <v>403</v>
      </c>
      <c r="H16" s="181">
        <v>43954.0</v>
      </c>
      <c r="I16" s="180" t="s">
        <v>307</v>
      </c>
      <c r="J16" s="180" t="s">
        <v>295</v>
      </c>
      <c r="K16" s="180" t="s">
        <v>404</v>
      </c>
      <c r="L16" s="180" t="s">
        <v>405</v>
      </c>
      <c r="M16" s="169" t="s">
        <v>297</v>
      </c>
      <c r="N16" s="68"/>
      <c r="O16" s="44"/>
      <c r="P16" s="44"/>
      <c r="Q16" s="44"/>
      <c r="R16" s="44"/>
      <c r="S16" s="44"/>
      <c r="T16" s="44"/>
      <c r="U16" s="44"/>
      <c r="V16" s="44"/>
    </row>
    <row r="17">
      <c r="A17" s="177" t="s">
        <v>407</v>
      </c>
      <c r="B17" s="177" t="s">
        <v>408</v>
      </c>
      <c r="C17" s="182">
        <v>43892.0</v>
      </c>
      <c r="D17" s="183" t="s">
        <v>410</v>
      </c>
      <c r="E17" s="177" t="s">
        <v>411</v>
      </c>
      <c r="F17" s="180" t="s">
        <v>412</v>
      </c>
      <c r="G17" s="180" t="s">
        <v>413</v>
      </c>
      <c r="H17" s="185" t="s">
        <v>414</v>
      </c>
      <c r="I17" s="180" t="s">
        <v>415</v>
      </c>
      <c r="J17" s="180" t="s">
        <v>295</v>
      </c>
      <c r="K17" s="180" t="s">
        <v>416</v>
      </c>
      <c r="L17" s="180" t="s">
        <v>413</v>
      </c>
      <c r="M17" s="185" t="s">
        <v>297</v>
      </c>
      <c r="N17" s="68"/>
      <c r="O17" s="44"/>
      <c r="P17" s="44"/>
      <c r="Q17" s="44"/>
      <c r="R17" s="44"/>
      <c r="S17" s="44"/>
      <c r="T17" s="44"/>
      <c r="U17" s="44"/>
      <c r="V17" s="44"/>
    </row>
    <row r="18">
      <c r="A18" s="177" t="s">
        <v>418</v>
      </c>
      <c r="B18" s="177" t="s">
        <v>420</v>
      </c>
      <c r="C18" s="178">
        <v>43890.0</v>
      </c>
      <c r="D18" s="183" t="s">
        <v>422</v>
      </c>
      <c r="E18" s="177" t="s">
        <v>423</v>
      </c>
      <c r="F18" s="184"/>
      <c r="G18" s="180" t="s">
        <v>424</v>
      </c>
      <c r="H18" s="181">
        <v>44168.0</v>
      </c>
      <c r="I18" s="180" t="s">
        <v>294</v>
      </c>
      <c r="J18" s="180" t="s">
        <v>295</v>
      </c>
      <c r="K18" s="180" t="s">
        <v>425</v>
      </c>
      <c r="L18" s="180" t="s">
        <v>426</v>
      </c>
      <c r="M18" s="169" t="s">
        <v>297</v>
      </c>
      <c r="N18" s="68"/>
      <c r="O18" s="44"/>
      <c r="P18" s="44"/>
      <c r="Q18" s="44"/>
      <c r="R18" s="44"/>
      <c r="S18" s="44"/>
      <c r="T18" s="44"/>
      <c r="U18" s="44"/>
      <c r="V18" s="44"/>
    </row>
    <row r="19">
      <c r="A19" s="177" t="s">
        <v>429</v>
      </c>
      <c r="B19" s="177" t="s">
        <v>430</v>
      </c>
      <c r="C19" s="182">
        <v>43894.0</v>
      </c>
      <c r="D19" s="183" t="s">
        <v>431</v>
      </c>
      <c r="E19" s="177" t="s">
        <v>432</v>
      </c>
      <c r="F19" s="180" t="s">
        <v>433</v>
      </c>
      <c r="G19" s="184"/>
      <c r="H19" s="185" t="s">
        <v>406</v>
      </c>
      <c r="I19" s="180" t="s">
        <v>434</v>
      </c>
      <c r="J19" s="180" t="s">
        <v>295</v>
      </c>
      <c r="K19" s="180" t="s">
        <v>435</v>
      </c>
      <c r="L19" s="180" t="s">
        <v>436</v>
      </c>
      <c r="M19" s="169" t="s">
        <v>297</v>
      </c>
      <c r="N19" s="68"/>
      <c r="O19" s="44"/>
      <c r="P19" s="44"/>
      <c r="Q19" s="44"/>
      <c r="R19" s="44"/>
      <c r="S19" s="44"/>
      <c r="T19" s="44"/>
      <c r="U19" s="44"/>
      <c r="V19" s="44"/>
    </row>
    <row r="20">
      <c r="A20" s="177" t="s">
        <v>438</v>
      </c>
      <c r="B20" s="177" t="s">
        <v>439</v>
      </c>
      <c r="C20" s="182">
        <v>43893.0</v>
      </c>
      <c r="D20" s="183" t="s">
        <v>440</v>
      </c>
      <c r="E20" s="209"/>
      <c r="F20" s="184"/>
      <c r="G20" s="180" t="s">
        <v>441</v>
      </c>
      <c r="H20" s="210">
        <v>43894.0</v>
      </c>
      <c r="I20" s="180" t="s">
        <v>415</v>
      </c>
      <c r="J20" s="180" t="s">
        <v>194</v>
      </c>
      <c r="K20" s="180" t="s">
        <v>443</v>
      </c>
      <c r="L20" s="180" t="s">
        <v>444</v>
      </c>
      <c r="M20" s="169" t="s">
        <v>297</v>
      </c>
      <c r="N20" s="68"/>
      <c r="O20" s="44"/>
      <c r="P20" s="44"/>
      <c r="Q20" s="44"/>
      <c r="R20" s="44"/>
      <c r="S20" s="44"/>
      <c r="T20" s="44"/>
      <c r="U20" s="44"/>
      <c r="V20" s="44"/>
    </row>
    <row r="21">
      <c r="A21" s="177" t="s">
        <v>447</v>
      </c>
      <c r="B21" s="177" t="s">
        <v>448</v>
      </c>
      <c r="C21" s="182">
        <v>43894.0</v>
      </c>
      <c r="D21" s="183" t="s">
        <v>449</v>
      </c>
      <c r="E21" s="177" t="s">
        <v>449</v>
      </c>
      <c r="F21" s="184"/>
      <c r="G21" s="180" t="s">
        <v>450</v>
      </c>
      <c r="H21" s="185" t="s">
        <v>451</v>
      </c>
      <c r="I21" s="180" t="s">
        <v>415</v>
      </c>
      <c r="J21" s="180" t="s">
        <v>295</v>
      </c>
      <c r="K21" s="180" t="s">
        <v>453</v>
      </c>
      <c r="L21" s="180" t="s">
        <v>454</v>
      </c>
      <c r="M21" s="169" t="s">
        <v>297</v>
      </c>
      <c r="N21" s="68"/>
      <c r="O21" s="44"/>
      <c r="P21" s="44"/>
      <c r="Q21" s="44"/>
      <c r="R21" s="44"/>
      <c r="S21" s="44"/>
      <c r="T21" s="44"/>
      <c r="U21" s="44"/>
      <c r="V21" s="44"/>
    </row>
    <row r="22">
      <c r="A22" s="211" t="s">
        <v>456</v>
      </c>
      <c r="B22" s="211" t="s">
        <v>458</v>
      </c>
      <c r="C22" s="212">
        <v>44077.0</v>
      </c>
      <c r="D22" s="213" t="s">
        <v>331</v>
      </c>
      <c r="E22" s="213" t="s">
        <v>331</v>
      </c>
      <c r="F22" s="213" t="s">
        <v>331</v>
      </c>
      <c r="G22" s="211" t="s">
        <v>460</v>
      </c>
      <c r="H22" s="213" t="s">
        <v>462</v>
      </c>
      <c r="I22" s="213" t="s">
        <v>464</v>
      </c>
      <c r="J22" s="213" t="s">
        <v>465</v>
      </c>
      <c r="K22" s="214" t="s">
        <v>466</v>
      </c>
      <c r="L22" s="215"/>
      <c r="M22" s="169" t="s">
        <v>470</v>
      </c>
      <c r="N22" s="215"/>
      <c r="O22" s="215"/>
      <c r="P22" s="215"/>
      <c r="Q22" s="215"/>
      <c r="R22" s="215"/>
      <c r="S22" s="215"/>
      <c r="T22" s="215"/>
      <c r="U22" s="215"/>
      <c r="V22" s="215"/>
    </row>
    <row r="23">
      <c r="C23" s="216"/>
      <c r="F23" s="52"/>
    </row>
    <row r="24">
      <c r="C24" s="216"/>
      <c r="F24" s="52"/>
    </row>
    <row r="25">
      <c r="C25" s="216"/>
      <c r="F25" s="52"/>
    </row>
    <row r="26">
      <c r="C26" s="216"/>
      <c r="F26" s="52"/>
    </row>
    <row r="27">
      <c r="C27" s="216"/>
      <c r="F27" s="52"/>
    </row>
    <row r="28">
      <c r="A28" s="217"/>
      <c r="C28" s="216"/>
      <c r="F28" s="52"/>
    </row>
    <row r="29">
      <c r="A29" s="218"/>
      <c r="C29" s="216"/>
      <c r="F29" s="52"/>
    </row>
    <row r="30">
      <c r="C30" s="216"/>
      <c r="F30" s="52"/>
    </row>
    <row r="31">
      <c r="A31" s="217"/>
      <c r="C31" s="216"/>
      <c r="F31" s="52"/>
    </row>
    <row r="32">
      <c r="A32" s="219"/>
      <c r="C32" s="216"/>
      <c r="F32" s="52"/>
    </row>
    <row r="33">
      <c r="A33" s="219"/>
      <c r="C33" s="216"/>
      <c r="F33" s="52"/>
    </row>
    <row r="34">
      <c r="A34" s="217"/>
      <c r="C34" s="216"/>
      <c r="F34" s="52"/>
    </row>
    <row r="35">
      <c r="A35" s="217"/>
      <c r="C35" s="216"/>
      <c r="F35" s="52"/>
    </row>
    <row r="36">
      <c r="A36" s="219"/>
      <c r="C36" s="216"/>
      <c r="F36" s="52"/>
    </row>
    <row r="37">
      <c r="A37" s="219"/>
      <c r="C37" s="216"/>
      <c r="F37" s="52"/>
    </row>
    <row r="38">
      <c r="A38" s="217"/>
      <c r="C38" s="216"/>
      <c r="F38" s="52"/>
    </row>
    <row r="39">
      <c r="A39" s="217"/>
      <c r="C39" s="216"/>
      <c r="F39" s="52"/>
    </row>
    <row r="40">
      <c r="A40" s="217"/>
      <c r="C40" s="216"/>
      <c r="F40" s="52"/>
    </row>
    <row r="41">
      <c r="A41" s="217"/>
      <c r="C41" s="216"/>
      <c r="F41" s="52"/>
    </row>
    <row r="42">
      <c r="A42" s="217"/>
      <c r="C42" s="216"/>
      <c r="F42" s="52"/>
    </row>
    <row r="43">
      <c r="A43" s="220"/>
      <c r="C43" s="216"/>
      <c r="F43" s="52"/>
    </row>
    <row r="44">
      <c r="C44" s="216"/>
      <c r="F44" s="52"/>
    </row>
    <row r="45">
      <c r="C45" s="216"/>
      <c r="F45" s="52"/>
    </row>
    <row r="46">
      <c r="C46" s="216"/>
      <c r="F46" s="52"/>
    </row>
    <row r="47">
      <c r="C47" s="216"/>
      <c r="F47" s="52"/>
    </row>
    <row r="48">
      <c r="C48" s="216"/>
      <c r="F48" s="52"/>
    </row>
    <row r="49">
      <c r="C49" s="216"/>
      <c r="F49" s="52"/>
    </row>
    <row r="50">
      <c r="C50" s="216"/>
      <c r="F50" s="52"/>
    </row>
    <row r="51">
      <c r="C51" s="216"/>
      <c r="F51" s="52"/>
    </row>
    <row r="52">
      <c r="C52" s="216"/>
      <c r="F52" s="52"/>
    </row>
    <row r="53">
      <c r="C53" s="216"/>
      <c r="F53" s="52"/>
    </row>
    <row r="54">
      <c r="C54" s="216"/>
      <c r="F54" s="52"/>
    </row>
    <row r="55">
      <c r="C55" s="216"/>
      <c r="F55" s="52"/>
    </row>
    <row r="56">
      <c r="C56" s="216"/>
      <c r="F56" s="52"/>
    </row>
    <row r="57">
      <c r="C57" s="216"/>
      <c r="F57" s="52"/>
    </row>
    <row r="58">
      <c r="C58" s="216"/>
      <c r="F58" s="52"/>
    </row>
    <row r="59">
      <c r="C59" s="216"/>
      <c r="F59" s="52"/>
    </row>
    <row r="60">
      <c r="C60" s="216"/>
      <c r="F60" s="52"/>
    </row>
    <row r="61">
      <c r="C61" s="216"/>
      <c r="F61" s="52"/>
    </row>
    <row r="62">
      <c r="C62" s="216"/>
      <c r="F62" s="52"/>
    </row>
    <row r="63">
      <c r="C63" s="216"/>
      <c r="F63" s="52"/>
    </row>
    <row r="64">
      <c r="C64" s="216"/>
      <c r="F64" s="52"/>
    </row>
    <row r="65">
      <c r="C65" s="216"/>
      <c r="F65" s="52"/>
    </row>
    <row r="66">
      <c r="C66" s="216"/>
      <c r="F66" s="52"/>
    </row>
    <row r="67">
      <c r="C67" s="216"/>
      <c r="F67" s="52"/>
    </row>
    <row r="68">
      <c r="C68" s="216"/>
      <c r="F68" s="52"/>
    </row>
    <row r="69">
      <c r="C69" s="216"/>
      <c r="F69" s="52"/>
    </row>
    <row r="70">
      <c r="C70" s="216"/>
      <c r="F70" s="52"/>
    </row>
    <row r="71">
      <c r="C71" s="216"/>
      <c r="F71" s="52"/>
    </row>
    <row r="72">
      <c r="C72" s="216"/>
      <c r="F72" s="52"/>
    </row>
    <row r="73">
      <c r="C73" s="216"/>
      <c r="F73" s="52"/>
    </row>
    <row r="74">
      <c r="C74" s="216"/>
      <c r="F74" s="52"/>
    </row>
    <row r="75">
      <c r="C75" s="216"/>
      <c r="F75" s="52"/>
    </row>
    <row r="76">
      <c r="C76" s="216"/>
      <c r="F76" s="52"/>
    </row>
    <row r="77">
      <c r="C77" s="216"/>
      <c r="F77" s="52"/>
    </row>
    <row r="78">
      <c r="C78" s="216"/>
      <c r="F78" s="52"/>
    </row>
    <row r="79">
      <c r="C79" s="216"/>
      <c r="F79" s="52"/>
    </row>
    <row r="80">
      <c r="C80" s="216"/>
      <c r="F80" s="52"/>
    </row>
    <row r="81">
      <c r="C81" s="216"/>
      <c r="F81" s="52"/>
    </row>
    <row r="82">
      <c r="C82" s="216"/>
      <c r="F82" s="52"/>
    </row>
    <row r="83">
      <c r="C83" s="216"/>
      <c r="F83" s="52"/>
    </row>
    <row r="84">
      <c r="C84" s="216"/>
      <c r="F84" s="52"/>
    </row>
    <row r="85">
      <c r="C85" s="216"/>
      <c r="F85" s="52"/>
    </row>
    <row r="86">
      <c r="C86" s="216"/>
      <c r="F86" s="52"/>
    </row>
    <row r="87">
      <c r="C87" s="216"/>
      <c r="F87" s="52"/>
    </row>
    <row r="88">
      <c r="C88" s="216"/>
      <c r="F88" s="52"/>
    </row>
    <row r="89">
      <c r="C89" s="216"/>
      <c r="F89" s="52"/>
    </row>
    <row r="90">
      <c r="C90" s="216"/>
      <c r="F90" s="52"/>
    </row>
    <row r="91">
      <c r="C91" s="216"/>
      <c r="F91" s="52"/>
    </row>
    <row r="92">
      <c r="C92" s="216"/>
      <c r="F92" s="52"/>
    </row>
    <row r="93">
      <c r="C93" s="216"/>
      <c r="F93" s="52"/>
    </row>
    <row r="94">
      <c r="C94" s="216"/>
      <c r="F94" s="52"/>
    </row>
    <row r="95">
      <c r="C95" s="216"/>
      <c r="F95" s="52"/>
    </row>
    <row r="96">
      <c r="C96" s="216"/>
      <c r="F96" s="52"/>
    </row>
    <row r="97">
      <c r="C97" s="216"/>
      <c r="F97" s="52"/>
    </row>
    <row r="98">
      <c r="C98" s="216"/>
      <c r="F98" s="52"/>
    </row>
    <row r="99">
      <c r="C99" s="216"/>
      <c r="F99" s="52"/>
    </row>
    <row r="100">
      <c r="C100" s="216"/>
      <c r="F100" s="52"/>
    </row>
    <row r="101">
      <c r="C101" s="216"/>
      <c r="F101" s="52"/>
    </row>
    <row r="102">
      <c r="C102" s="216"/>
      <c r="F102" s="52"/>
    </row>
    <row r="103">
      <c r="C103" s="216"/>
      <c r="F103" s="52"/>
    </row>
    <row r="104">
      <c r="C104" s="216"/>
      <c r="F104" s="52"/>
    </row>
    <row r="105">
      <c r="C105" s="216"/>
      <c r="F105" s="52"/>
    </row>
    <row r="106">
      <c r="C106" s="216"/>
      <c r="F106" s="52"/>
    </row>
    <row r="107">
      <c r="C107" s="216"/>
      <c r="F107" s="52"/>
    </row>
    <row r="108">
      <c r="C108" s="216"/>
      <c r="F108" s="52"/>
    </row>
    <row r="109">
      <c r="C109" s="216"/>
      <c r="F109" s="52"/>
    </row>
    <row r="110">
      <c r="C110" s="216"/>
      <c r="F110" s="52"/>
    </row>
    <row r="111">
      <c r="C111" s="216"/>
      <c r="F111" s="52"/>
    </row>
    <row r="112">
      <c r="C112" s="216"/>
      <c r="F112" s="52"/>
    </row>
    <row r="113">
      <c r="C113" s="216"/>
      <c r="F113" s="52"/>
    </row>
    <row r="114">
      <c r="C114" s="216"/>
      <c r="F114" s="52"/>
    </row>
    <row r="115">
      <c r="C115" s="216"/>
      <c r="F115" s="52"/>
    </row>
    <row r="116">
      <c r="C116" s="216"/>
      <c r="F116" s="52"/>
    </row>
    <row r="117">
      <c r="C117" s="216"/>
      <c r="F117" s="52"/>
    </row>
    <row r="118">
      <c r="C118" s="216"/>
      <c r="F118" s="52"/>
    </row>
    <row r="119">
      <c r="C119" s="216"/>
      <c r="F119" s="52"/>
    </row>
    <row r="120">
      <c r="C120" s="216"/>
      <c r="F120" s="52"/>
    </row>
    <row r="121">
      <c r="C121" s="216"/>
      <c r="F121" s="52"/>
    </row>
    <row r="122">
      <c r="C122" s="216"/>
      <c r="F122" s="52"/>
    </row>
    <row r="123">
      <c r="C123" s="216"/>
      <c r="F123" s="52"/>
    </row>
    <row r="124">
      <c r="C124" s="216"/>
      <c r="F124" s="52"/>
    </row>
    <row r="125">
      <c r="C125" s="216"/>
      <c r="F125" s="52"/>
    </row>
    <row r="126">
      <c r="C126" s="216"/>
      <c r="F126" s="52"/>
    </row>
    <row r="127">
      <c r="C127" s="216"/>
      <c r="F127" s="52"/>
    </row>
    <row r="128">
      <c r="C128" s="216"/>
      <c r="F128" s="52"/>
    </row>
    <row r="129">
      <c r="C129" s="216"/>
      <c r="F129" s="52"/>
    </row>
    <row r="130">
      <c r="C130" s="216"/>
      <c r="F130" s="52"/>
    </row>
    <row r="131">
      <c r="C131" s="216"/>
      <c r="F131" s="52"/>
    </row>
    <row r="132">
      <c r="C132" s="216"/>
      <c r="F132" s="52"/>
    </row>
    <row r="133">
      <c r="C133" s="216"/>
      <c r="F133" s="52"/>
    </row>
    <row r="134">
      <c r="C134" s="216"/>
      <c r="F134" s="52"/>
    </row>
    <row r="135">
      <c r="C135" s="216"/>
      <c r="F135" s="52"/>
    </row>
    <row r="136">
      <c r="C136" s="216"/>
      <c r="F136" s="52"/>
    </row>
    <row r="137">
      <c r="C137" s="216"/>
      <c r="F137" s="52"/>
    </row>
    <row r="138">
      <c r="C138" s="216"/>
      <c r="F138" s="52"/>
    </row>
    <row r="139">
      <c r="C139" s="216"/>
      <c r="F139" s="52"/>
    </row>
    <row r="140">
      <c r="C140" s="216"/>
      <c r="F140" s="52"/>
    </row>
    <row r="141">
      <c r="C141" s="216"/>
      <c r="F141" s="52"/>
    </row>
    <row r="142">
      <c r="C142" s="216"/>
      <c r="F142" s="52"/>
    </row>
    <row r="143">
      <c r="C143" s="216"/>
      <c r="F143" s="52"/>
    </row>
    <row r="144">
      <c r="C144" s="216"/>
      <c r="F144" s="52"/>
    </row>
    <row r="145">
      <c r="C145" s="216"/>
      <c r="F145" s="52"/>
    </row>
    <row r="146">
      <c r="C146" s="216"/>
      <c r="F146" s="52"/>
    </row>
    <row r="147">
      <c r="C147" s="216"/>
      <c r="F147" s="52"/>
    </row>
    <row r="148">
      <c r="C148" s="216"/>
      <c r="F148" s="52"/>
    </row>
    <row r="149">
      <c r="C149" s="216"/>
      <c r="F149" s="52"/>
    </row>
    <row r="150">
      <c r="C150" s="216"/>
      <c r="F150" s="52"/>
    </row>
    <row r="151">
      <c r="C151" s="216"/>
      <c r="F151" s="52"/>
    </row>
    <row r="152">
      <c r="C152" s="216"/>
      <c r="F152" s="52"/>
    </row>
    <row r="153">
      <c r="C153" s="216"/>
      <c r="F153" s="52"/>
    </row>
    <row r="154">
      <c r="C154" s="216"/>
      <c r="F154" s="52"/>
    </row>
    <row r="155">
      <c r="C155" s="216"/>
      <c r="F155" s="52"/>
    </row>
    <row r="156">
      <c r="C156" s="216"/>
      <c r="F156" s="52"/>
    </row>
    <row r="157">
      <c r="C157" s="216"/>
      <c r="F157" s="52"/>
    </row>
    <row r="158">
      <c r="C158" s="216"/>
      <c r="F158" s="52"/>
    </row>
    <row r="159">
      <c r="C159" s="216"/>
      <c r="F159" s="52"/>
    </row>
    <row r="160">
      <c r="C160" s="216"/>
      <c r="F160" s="52"/>
    </row>
    <row r="161">
      <c r="C161" s="216"/>
      <c r="F161" s="52"/>
    </row>
    <row r="162">
      <c r="C162" s="216"/>
      <c r="F162" s="52"/>
    </row>
    <row r="163">
      <c r="C163" s="216"/>
      <c r="F163" s="52"/>
    </row>
    <row r="164">
      <c r="C164" s="216"/>
      <c r="F164" s="52"/>
    </row>
    <row r="165">
      <c r="C165" s="216"/>
      <c r="F165" s="52"/>
    </row>
    <row r="166">
      <c r="C166" s="216"/>
      <c r="F166" s="52"/>
    </row>
    <row r="167">
      <c r="C167" s="216"/>
      <c r="F167" s="52"/>
    </row>
    <row r="168">
      <c r="C168" s="216"/>
      <c r="F168" s="52"/>
    </row>
    <row r="169">
      <c r="C169" s="216"/>
      <c r="F169" s="52"/>
    </row>
    <row r="170">
      <c r="C170" s="216"/>
      <c r="F170" s="52"/>
    </row>
    <row r="171">
      <c r="C171" s="216"/>
      <c r="F171" s="52"/>
    </row>
    <row r="172">
      <c r="C172" s="216"/>
      <c r="F172" s="52"/>
    </row>
    <row r="173">
      <c r="C173" s="216"/>
      <c r="F173" s="52"/>
    </row>
    <row r="174">
      <c r="C174" s="216"/>
      <c r="F174" s="52"/>
    </row>
    <row r="175">
      <c r="C175" s="216"/>
      <c r="F175" s="52"/>
    </row>
    <row r="176">
      <c r="C176" s="216"/>
      <c r="F176" s="52"/>
    </row>
    <row r="177">
      <c r="C177" s="216"/>
      <c r="F177" s="52"/>
    </row>
    <row r="178">
      <c r="C178" s="216"/>
      <c r="F178" s="52"/>
    </row>
    <row r="179">
      <c r="C179" s="216"/>
      <c r="F179" s="52"/>
    </row>
    <row r="180">
      <c r="C180" s="216"/>
      <c r="F180" s="52"/>
    </row>
    <row r="181">
      <c r="C181" s="216"/>
      <c r="F181" s="52"/>
    </row>
    <row r="182">
      <c r="C182" s="216"/>
      <c r="F182" s="52"/>
    </row>
    <row r="183">
      <c r="C183" s="216"/>
      <c r="F183" s="52"/>
    </row>
    <row r="184">
      <c r="C184" s="216"/>
      <c r="F184" s="52"/>
    </row>
    <row r="185">
      <c r="C185" s="216"/>
      <c r="F185" s="52"/>
    </row>
    <row r="186">
      <c r="C186" s="216"/>
      <c r="F186" s="52"/>
    </row>
    <row r="187">
      <c r="C187" s="216"/>
      <c r="F187" s="52"/>
    </row>
    <row r="188">
      <c r="C188" s="216"/>
      <c r="F188" s="52"/>
    </row>
    <row r="189">
      <c r="C189" s="216"/>
      <c r="F189" s="52"/>
    </row>
    <row r="190">
      <c r="C190" s="216"/>
      <c r="F190" s="52"/>
    </row>
    <row r="191">
      <c r="C191" s="216"/>
      <c r="F191" s="52"/>
    </row>
    <row r="192">
      <c r="C192" s="216"/>
      <c r="F192" s="52"/>
    </row>
    <row r="193">
      <c r="C193" s="216"/>
      <c r="F193" s="52"/>
    </row>
    <row r="194">
      <c r="C194" s="216"/>
      <c r="F194" s="52"/>
    </row>
    <row r="195">
      <c r="C195" s="216"/>
      <c r="F195" s="52"/>
    </row>
    <row r="196">
      <c r="C196" s="216"/>
      <c r="F196" s="52"/>
    </row>
    <row r="197">
      <c r="C197" s="216"/>
      <c r="F197" s="52"/>
    </row>
    <row r="198">
      <c r="C198" s="216"/>
      <c r="F198" s="52"/>
    </row>
    <row r="199">
      <c r="C199" s="216"/>
      <c r="F199" s="52"/>
    </row>
    <row r="200">
      <c r="C200" s="216"/>
      <c r="F200" s="52"/>
    </row>
    <row r="201">
      <c r="C201" s="216"/>
      <c r="F201" s="52"/>
    </row>
    <row r="202">
      <c r="C202" s="216"/>
      <c r="F202" s="52"/>
    </row>
    <row r="203">
      <c r="C203" s="216"/>
      <c r="F203" s="52"/>
    </row>
    <row r="204">
      <c r="C204" s="216"/>
      <c r="F204" s="52"/>
    </row>
    <row r="205">
      <c r="C205" s="216"/>
      <c r="F205" s="52"/>
    </row>
    <row r="206">
      <c r="C206" s="216"/>
      <c r="F206" s="52"/>
    </row>
    <row r="207">
      <c r="C207" s="216"/>
      <c r="F207" s="52"/>
    </row>
    <row r="208">
      <c r="C208" s="216"/>
      <c r="F208" s="52"/>
    </row>
    <row r="209">
      <c r="C209" s="216"/>
      <c r="F209" s="52"/>
    </row>
    <row r="210">
      <c r="C210" s="216"/>
      <c r="F210" s="52"/>
    </row>
    <row r="211">
      <c r="C211" s="216"/>
      <c r="F211" s="52"/>
    </row>
    <row r="212">
      <c r="C212" s="216"/>
      <c r="F212" s="52"/>
    </row>
    <row r="213">
      <c r="C213" s="216"/>
      <c r="F213" s="52"/>
    </row>
    <row r="214">
      <c r="C214" s="216"/>
      <c r="F214" s="52"/>
    </row>
    <row r="215">
      <c r="C215" s="216"/>
      <c r="F215" s="52"/>
    </row>
    <row r="216">
      <c r="C216" s="216"/>
      <c r="F216" s="52"/>
    </row>
    <row r="217">
      <c r="C217" s="216"/>
      <c r="F217" s="52"/>
    </row>
    <row r="218">
      <c r="C218" s="216"/>
      <c r="F218" s="52"/>
    </row>
    <row r="219">
      <c r="C219" s="216"/>
      <c r="F219" s="52"/>
    </row>
    <row r="220">
      <c r="C220" s="216"/>
      <c r="F220" s="52"/>
    </row>
    <row r="221">
      <c r="C221" s="216"/>
      <c r="F221" s="52"/>
    </row>
    <row r="222">
      <c r="C222" s="216"/>
      <c r="F222" s="52"/>
    </row>
    <row r="223">
      <c r="C223" s="216"/>
      <c r="F223" s="52"/>
    </row>
    <row r="224">
      <c r="C224" s="216"/>
      <c r="F224" s="52"/>
    </row>
    <row r="225">
      <c r="C225" s="216"/>
      <c r="F225" s="52"/>
    </row>
    <row r="226">
      <c r="C226" s="216"/>
      <c r="F226" s="52"/>
    </row>
    <row r="227">
      <c r="C227" s="216"/>
      <c r="F227" s="52"/>
    </row>
    <row r="228">
      <c r="C228" s="216"/>
      <c r="F228" s="52"/>
    </row>
    <row r="229">
      <c r="C229" s="216"/>
      <c r="F229" s="52"/>
    </row>
    <row r="230">
      <c r="C230" s="216"/>
      <c r="F230" s="52"/>
    </row>
    <row r="231">
      <c r="C231" s="216"/>
      <c r="F231" s="52"/>
    </row>
    <row r="232">
      <c r="C232" s="216"/>
      <c r="F232" s="52"/>
    </row>
    <row r="233">
      <c r="C233" s="216"/>
      <c r="F233" s="52"/>
    </row>
    <row r="234">
      <c r="C234" s="216"/>
      <c r="F234" s="52"/>
    </row>
    <row r="235">
      <c r="C235" s="216"/>
      <c r="F235" s="52"/>
    </row>
    <row r="236">
      <c r="C236" s="216"/>
      <c r="F236" s="52"/>
    </row>
    <row r="237">
      <c r="C237" s="216"/>
      <c r="F237" s="52"/>
    </row>
    <row r="238">
      <c r="C238" s="216"/>
      <c r="F238" s="52"/>
    </row>
    <row r="239">
      <c r="C239" s="216"/>
      <c r="F239" s="52"/>
    </row>
    <row r="240">
      <c r="C240" s="216"/>
      <c r="F240" s="52"/>
    </row>
    <row r="241">
      <c r="C241" s="216"/>
      <c r="F241" s="52"/>
    </row>
    <row r="242">
      <c r="C242" s="216"/>
      <c r="F242" s="52"/>
    </row>
    <row r="243">
      <c r="C243" s="216"/>
      <c r="F243" s="52"/>
    </row>
    <row r="244">
      <c r="C244" s="216"/>
      <c r="F244" s="52"/>
    </row>
    <row r="245">
      <c r="C245" s="216"/>
      <c r="F245" s="52"/>
    </row>
    <row r="246">
      <c r="C246" s="216"/>
      <c r="F246" s="52"/>
    </row>
    <row r="247">
      <c r="C247" s="216"/>
      <c r="F247" s="52"/>
    </row>
    <row r="248">
      <c r="C248" s="216"/>
      <c r="F248" s="52"/>
    </row>
    <row r="249">
      <c r="C249" s="216"/>
      <c r="F249" s="52"/>
    </row>
    <row r="250">
      <c r="C250" s="216"/>
      <c r="F250" s="52"/>
    </row>
    <row r="251">
      <c r="C251" s="216"/>
      <c r="F251" s="52"/>
    </row>
    <row r="252">
      <c r="C252" s="216"/>
      <c r="F252" s="52"/>
    </row>
    <row r="253">
      <c r="C253" s="216"/>
      <c r="F253" s="52"/>
    </row>
    <row r="254">
      <c r="C254" s="216"/>
      <c r="F254" s="52"/>
    </row>
    <row r="255">
      <c r="C255" s="216"/>
      <c r="F255" s="52"/>
    </row>
    <row r="256">
      <c r="C256" s="216"/>
      <c r="F256" s="52"/>
    </row>
    <row r="257">
      <c r="C257" s="216"/>
      <c r="F257" s="52"/>
    </row>
    <row r="258">
      <c r="C258" s="216"/>
      <c r="F258" s="52"/>
    </row>
    <row r="259">
      <c r="C259" s="216"/>
      <c r="F259" s="52"/>
    </row>
    <row r="260">
      <c r="C260" s="216"/>
      <c r="F260" s="52"/>
    </row>
    <row r="261">
      <c r="C261" s="216"/>
      <c r="F261" s="52"/>
    </row>
    <row r="262">
      <c r="C262" s="216"/>
      <c r="F262" s="52"/>
    </row>
    <row r="263">
      <c r="C263" s="216"/>
      <c r="F263" s="52"/>
    </row>
    <row r="264">
      <c r="C264" s="216"/>
      <c r="F264" s="52"/>
    </row>
    <row r="265">
      <c r="C265" s="216"/>
      <c r="F265" s="52"/>
    </row>
    <row r="266">
      <c r="C266" s="216"/>
      <c r="F266" s="52"/>
    </row>
    <row r="267">
      <c r="C267" s="216"/>
      <c r="F267" s="52"/>
    </row>
    <row r="268">
      <c r="C268" s="216"/>
      <c r="F268" s="52"/>
    </row>
    <row r="269">
      <c r="C269" s="216"/>
      <c r="F269" s="52"/>
    </row>
    <row r="270">
      <c r="C270" s="216"/>
      <c r="F270" s="52"/>
    </row>
    <row r="271">
      <c r="C271" s="216"/>
      <c r="F271" s="52"/>
    </row>
    <row r="272">
      <c r="C272" s="216"/>
      <c r="F272" s="52"/>
    </row>
    <row r="273">
      <c r="C273" s="216"/>
      <c r="F273" s="52"/>
    </row>
    <row r="274">
      <c r="C274" s="216"/>
      <c r="F274" s="52"/>
    </row>
    <row r="275">
      <c r="C275" s="216"/>
      <c r="F275" s="52"/>
    </row>
    <row r="276">
      <c r="C276" s="216"/>
      <c r="F276" s="52"/>
    </row>
    <row r="277">
      <c r="C277" s="216"/>
      <c r="F277" s="52"/>
    </row>
    <row r="278">
      <c r="C278" s="216"/>
      <c r="F278" s="52"/>
    </row>
    <row r="279">
      <c r="C279" s="216"/>
      <c r="F279" s="52"/>
    </row>
    <row r="280">
      <c r="C280" s="216"/>
      <c r="F280" s="52"/>
    </row>
    <row r="281">
      <c r="C281" s="216"/>
      <c r="F281" s="52"/>
    </row>
    <row r="282">
      <c r="C282" s="216"/>
      <c r="F282" s="52"/>
    </row>
    <row r="283">
      <c r="C283" s="216"/>
      <c r="F283" s="52"/>
    </row>
    <row r="284">
      <c r="C284" s="216"/>
      <c r="F284" s="52"/>
    </row>
    <row r="285">
      <c r="C285" s="216"/>
      <c r="F285" s="52"/>
    </row>
    <row r="286">
      <c r="C286" s="216"/>
      <c r="F286" s="52"/>
    </row>
    <row r="287">
      <c r="C287" s="216"/>
      <c r="F287" s="52"/>
    </row>
    <row r="288">
      <c r="C288" s="216"/>
      <c r="F288" s="52"/>
    </row>
    <row r="289">
      <c r="C289" s="216"/>
      <c r="F289" s="52"/>
    </row>
    <row r="290">
      <c r="C290" s="216"/>
      <c r="F290" s="52"/>
    </row>
    <row r="291">
      <c r="C291" s="216"/>
      <c r="F291" s="52"/>
    </row>
    <row r="292">
      <c r="C292" s="216"/>
      <c r="F292" s="52"/>
    </row>
    <row r="293">
      <c r="C293" s="216"/>
      <c r="F293" s="52"/>
    </row>
    <row r="294">
      <c r="C294" s="216"/>
      <c r="F294" s="52"/>
    </row>
    <row r="295">
      <c r="C295" s="216"/>
      <c r="F295" s="52"/>
    </row>
    <row r="296">
      <c r="C296" s="216"/>
      <c r="F296" s="52"/>
    </row>
    <row r="297">
      <c r="C297" s="216"/>
      <c r="F297" s="52"/>
    </row>
    <row r="298">
      <c r="C298" s="216"/>
      <c r="F298" s="52"/>
    </row>
    <row r="299">
      <c r="C299" s="216"/>
      <c r="F299" s="52"/>
    </row>
    <row r="300">
      <c r="C300" s="216"/>
      <c r="F300" s="52"/>
    </row>
    <row r="301">
      <c r="C301" s="216"/>
      <c r="F301" s="52"/>
    </row>
    <row r="302">
      <c r="C302" s="216"/>
      <c r="F302" s="52"/>
    </row>
    <row r="303">
      <c r="C303" s="216"/>
      <c r="F303" s="52"/>
    </row>
    <row r="304">
      <c r="C304" s="216"/>
      <c r="F304" s="52"/>
    </row>
    <row r="305">
      <c r="C305" s="216"/>
      <c r="F305" s="52"/>
    </row>
    <row r="306">
      <c r="C306" s="216"/>
      <c r="F306" s="52"/>
    </row>
    <row r="307">
      <c r="C307" s="216"/>
      <c r="F307" s="52"/>
    </row>
    <row r="308">
      <c r="C308" s="216"/>
      <c r="F308" s="52"/>
    </row>
    <row r="309">
      <c r="C309" s="216"/>
      <c r="F309" s="52"/>
    </row>
    <row r="310">
      <c r="C310" s="216"/>
      <c r="F310" s="52"/>
    </row>
    <row r="311">
      <c r="C311" s="216"/>
      <c r="F311" s="52"/>
    </row>
    <row r="312">
      <c r="C312" s="216"/>
      <c r="F312" s="52"/>
    </row>
    <row r="313">
      <c r="C313" s="216"/>
      <c r="F313" s="52"/>
    </row>
    <row r="314">
      <c r="C314" s="216"/>
      <c r="F314" s="52"/>
    </row>
    <row r="315">
      <c r="C315" s="216"/>
      <c r="F315" s="52"/>
    </row>
    <row r="316">
      <c r="C316" s="216"/>
      <c r="F316" s="52"/>
    </row>
    <row r="317">
      <c r="C317" s="216"/>
      <c r="F317" s="52"/>
    </row>
    <row r="318">
      <c r="C318" s="216"/>
      <c r="F318" s="52"/>
    </row>
    <row r="319">
      <c r="C319" s="216"/>
      <c r="F319" s="52"/>
    </row>
    <row r="320">
      <c r="C320" s="216"/>
      <c r="F320" s="52"/>
    </row>
    <row r="321">
      <c r="C321" s="216"/>
      <c r="F321" s="52"/>
    </row>
    <row r="322">
      <c r="C322" s="216"/>
      <c r="F322" s="52"/>
    </row>
    <row r="323">
      <c r="C323" s="216"/>
      <c r="F323" s="52"/>
    </row>
    <row r="324">
      <c r="C324" s="216"/>
      <c r="F324" s="52"/>
    </row>
    <row r="325">
      <c r="C325" s="216"/>
      <c r="F325" s="52"/>
    </row>
    <row r="326">
      <c r="C326" s="216"/>
      <c r="F326" s="52"/>
    </row>
    <row r="327">
      <c r="C327" s="216"/>
      <c r="F327" s="52"/>
    </row>
    <row r="328">
      <c r="C328" s="216"/>
      <c r="F328" s="52"/>
    </row>
    <row r="329">
      <c r="C329" s="216"/>
      <c r="F329" s="52"/>
    </row>
    <row r="330">
      <c r="C330" s="216"/>
      <c r="F330" s="52"/>
    </row>
    <row r="331">
      <c r="C331" s="216"/>
      <c r="F331" s="52"/>
    </row>
    <row r="332">
      <c r="C332" s="216"/>
      <c r="F332" s="52"/>
    </row>
    <row r="333">
      <c r="C333" s="216"/>
      <c r="F333" s="52"/>
    </row>
    <row r="334">
      <c r="C334" s="216"/>
      <c r="F334" s="52"/>
    </row>
    <row r="335">
      <c r="C335" s="216"/>
      <c r="F335" s="52"/>
    </row>
    <row r="336">
      <c r="C336" s="216"/>
      <c r="F336" s="52"/>
    </row>
    <row r="337">
      <c r="C337" s="216"/>
      <c r="F337" s="52"/>
    </row>
    <row r="338">
      <c r="C338" s="216"/>
      <c r="F338" s="52"/>
    </row>
    <row r="339">
      <c r="C339" s="216"/>
      <c r="F339" s="52"/>
    </row>
    <row r="340">
      <c r="C340" s="216"/>
      <c r="F340" s="52"/>
    </row>
    <row r="341">
      <c r="C341" s="216"/>
      <c r="F341" s="52"/>
    </row>
    <row r="342">
      <c r="C342" s="216"/>
      <c r="F342" s="52"/>
    </row>
    <row r="343">
      <c r="C343" s="216"/>
      <c r="F343" s="52"/>
    </row>
    <row r="344">
      <c r="C344" s="216"/>
      <c r="F344" s="52"/>
    </row>
    <row r="345">
      <c r="C345" s="216"/>
      <c r="F345" s="52"/>
    </row>
    <row r="346">
      <c r="C346" s="216"/>
      <c r="F346" s="52"/>
    </row>
    <row r="347">
      <c r="C347" s="216"/>
      <c r="F347" s="52"/>
    </row>
    <row r="348">
      <c r="C348" s="216"/>
      <c r="F348" s="52"/>
    </row>
    <row r="349">
      <c r="C349" s="216"/>
      <c r="F349" s="52"/>
    </row>
    <row r="350">
      <c r="C350" s="216"/>
      <c r="F350" s="52"/>
    </row>
    <row r="351">
      <c r="C351" s="216"/>
      <c r="F351" s="52"/>
    </row>
    <row r="352">
      <c r="C352" s="216"/>
      <c r="F352" s="52"/>
    </row>
    <row r="353">
      <c r="C353" s="216"/>
      <c r="F353" s="52"/>
    </row>
    <row r="354">
      <c r="C354" s="216"/>
      <c r="F354" s="52"/>
    </row>
    <row r="355">
      <c r="C355" s="216"/>
      <c r="F355" s="52"/>
    </row>
    <row r="356">
      <c r="C356" s="216"/>
      <c r="F356" s="52"/>
    </row>
    <row r="357">
      <c r="C357" s="216"/>
      <c r="F357" s="52"/>
    </row>
    <row r="358">
      <c r="C358" s="216"/>
      <c r="F358" s="52"/>
    </row>
    <row r="359">
      <c r="C359" s="216"/>
      <c r="F359" s="52"/>
    </row>
    <row r="360">
      <c r="C360" s="216"/>
      <c r="F360" s="52"/>
    </row>
    <row r="361">
      <c r="C361" s="216"/>
      <c r="F361" s="52"/>
    </row>
    <row r="362">
      <c r="C362" s="216"/>
      <c r="F362" s="52"/>
    </row>
    <row r="363">
      <c r="C363" s="216"/>
      <c r="F363" s="52"/>
    </row>
    <row r="364">
      <c r="C364" s="216"/>
      <c r="F364" s="52"/>
    </row>
    <row r="365">
      <c r="C365" s="216"/>
      <c r="F365" s="52"/>
    </row>
    <row r="366">
      <c r="C366" s="216"/>
      <c r="F366" s="52"/>
    </row>
    <row r="367">
      <c r="C367" s="216"/>
      <c r="F367" s="52"/>
    </row>
    <row r="368">
      <c r="C368" s="216"/>
      <c r="F368" s="52"/>
    </row>
    <row r="369">
      <c r="C369" s="216"/>
      <c r="F369" s="52"/>
    </row>
    <row r="370">
      <c r="C370" s="216"/>
      <c r="F370" s="52"/>
    </row>
    <row r="371">
      <c r="C371" s="216"/>
      <c r="F371" s="52"/>
    </row>
    <row r="372">
      <c r="C372" s="216"/>
      <c r="F372" s="52"/>
    </row>
    <row r="373">
      <c r="C373" s="216"/>
      <c r="F373" s="52"/>
    </row>
    <row r="374">
      <c r="C374" s="216"/>
      <c r="F374" s="52"/>
    </row>
    <row r="375">
      <c r="C375" s="216"/>
      <c r="F375" s="52"/>
    </row>
    <row r="376">
      <c r="C376" s="216"/>
      <c r="F376" s="52"/>
    </row>
    <row r="377">
      <c r="C377" s="216"/>
      <c r="F377" s="52"/>
    </row>
    <row r="378">
      <c r="C378" s="216"/>
      <c r="F378" s="52"/>
    </row>
    <row r="379">
      <c r="C379" s="216"/>
      <c r="F379" s="52"/>
    </row>
    <row r="380">
      <c r="C380" s="216"/>
      <c r="F380" s="52"/>
    </row>
    <row r="381">
      <c r="C381" s="216"/>
      <c r="F381" s="52"/>
    </row>
    <row r="382">
      <c r="C382" s="216"/>
      <c r="F382" s="52"/>
    </row>
    <row r="383">
      <c r="C383" s="216"/>
      <c r="F383" s="52"/>
    </row>
    <row r="384">
      <c r="C384" s="216"/>
      <c r="F384" s="52"/>
    </row>
    <row r="385">
      <c r="C385" s="216"/>
      <c r="F385" s="52"/>
    </row>
    <row r="386">
      <c r="C386" s="216"/>
      <c r="F386" s="52"/>
    </row>
    <row r="387">
      <c r="C387" s="216"/>
      <c r="F387" s="52"/>
    </row>
    <row r="388">
      <c r="C388" s="216"/>
      <c r="F388" s="52"/>
    </row>
    <row r="389">
      <c r="C389" s="216"/>
      <c r="F389" s="52"/>
    </row>
    <row r="390">
      <c r="C390" s="216"/>
      <c r="F390" s="52"/>
    </row>
    <row r="391">
      <c r="C391" s="216"/>
      <c r="F391" s="52"/>
    </row>
    <row r="392">
      <c r="C392" s="216"/>
      <c r="F392" s="52"/>
    </row>
    <row r="393">
      <c r="C393" s="216"/>
      <c r="F393" s="52"/>
    </row>
    <row r="394">
      <c r="C394" s="216"/>
      <c r="F394" s="52"/>
    </row>
    <row r="395">
      <c r="C395" s="216"/>
      <c r="F395" s="52"/>
    </row>
    <row r="396">
      <c r="C396" s="216"/>
      <c r="F396" s="52"/>
    </row>
    <row r="397">
      <c r="C397" s="216"/>
      <c r="F397" s="52"/>
    </row>
    <row r="398">
      <c r="C398" s="216"/>
      <c r="F398" s="52"/>
    </row>
    <row r="399">
      <c r="C399" s="216"/>
      <c r="F399" s="52"/>
    </row>
    <row r="400">
      <c r="C400" s="216"/>
      <c r="F400" s="52"/>
    </row>
    <row r="401">
      <c r="C401" s="216"/>
      <c r="F401" s="52"/>
    </row>
    <row r="402">
      <c r="C402" s="216"/>
      <c r="F402" s="52"/>
    </row>
    <row r="403">
      <c r="C403" s="216"/>
      <c r="F403" s="52"/>
    </row>
    <row r="404">
      <c r="C404" s="216"/>
      <c r="F404" s="52"/>
    </row>
    <row r="405">
      <c r="C405" s="216"/>
      <c r="F405" s="52"/>
    </row>
    <row r="406">
      <c r="C406" s="216"/>
      <c r="F406" s="52"/>
    </row>
    <row r="407">
      <c r="C407" s="216"/>
      <c r="F407" s="52"/>
    </row>
    <row r="408">
      <c r="C408" s="216"/>
      <c r="F408" s="52"/>
    </row>
    <row r="409">
      <c r="C409" s="216"/>
      <c r="F409" s="52"/>
    </row>
    <row r="410">
      <c r="C410" s="216"/>
      <c r="F410" s="52"/>
    </row>
    <row r="411">
      <c r="C411" s="216"/>
      <c r="F411" s="52"/>
    </row>
    <row r="412">
      <c r="C412" s="216"/>
      <c r="F412" s="52"/>
    </row>
    <row r="413">
      <c r="C413" s="216"/>
      <c r="F413" s="52"/>
    </row>
    <row r="414">
      <c r="C414" s="216"/>
      <c r="F414" s="52"/>
    </row>
    <row r="415">
      <c r="C415" s="216"/>
      <c r="F415" s="52"/>
    </row>
    <row r="416">
      <c r="C416" s="216"/>
      <c r="F416" s="52"/>
    </row>
    <row r="417">
      <c r="C417" s="216"/>
      <c r="F417" s="52"/>
    </row>
    <row r="418">
      <c r="C418" s="216"/>
      <c r="F418" s="52"/>
    </row>
    <row r="419">
      <c r="C419" s="216"/>
      <c r="F419" s="52"/>
    </row>
    <row r="420">
      <c r="C420" s="216"/>
      <c r="F420" s="52"/>
    </row>
    <row r="421">
      <c r="C421" s="216"/>
      <c r="F421" s="52"/>
    </row>
    <row r="422">
      <c r="C422" s="216"/>
      <c r="F422" s="52"/>
    </row>
    <row r="423">
      <c r="C423" s="216"/>
      <c r="F423" s="52"/>
    </row>
    <row r="424">
      <c r="C424" s="216"/>
      <c r="F424" s="52"/>
    </row>
    <row r="425">
      <c r="C425" s="216"/>
      <c r="F425" s="52"/>
    </row>
    <row r="426">
      <c r="C426" s="216"/>
      <c r="F426" s="52"/>
    </row>
    <row r="427">
      <c r="C427" s="216"/>
      <c r="F427" s="52"/>
    </row>
    <row r="428">
      <c r="C428" s="216"/>
      <c r="F428" s="52"/>
    </row>
    <row r="429">
      <c r="C429" s="216"/>
      <c r="F429" s="52"/>
    </row>
    <row r="430">
      <c r="C430" s="216"/>
      <c r="F430" s="52"/>
    </row>
    <row r="431">
      <c r="C431" s="216"/>
      <c r="F431" s="52"/>
    </row>
    <row r="432">
      <c r="C432" s="216"/>
      <c r="F432" s="52"/>
    </row>
    <row r="433">
      <c r="C433" s="216"/>
      <c r="F433" s="52"/>
    </row>
    <row r="434">
      <c r="C434" s="216"/>
      <c r="F434" s="52"/>
    </row>
    <row r="435">
      <c r="C435" s="216"/>
      <c r="F435" s="52"/>
    </row>
    <row r="436">
      <c r="C436" s="216"/>
      <c r="F436" s="52"/>
    </row>
    <row r="437">
      <c r="C437" s="216"/>
      <c r="F437" s="52"/>
    </row>
    <row r="438">
      <c r="C438" s="216"/>
      <c r="F438" s="52"/>
    </row>
    <row r="439">
      <c r="C439" s="216"/>
      <c r="F439" s="52"/>
    </row>
    <row r="440">
      <c r="C440" s="216"/>
      <c r="F440" s="52"/>
    </row>
    <row r="441">
      <c r="C441" s="216"/>
      <c r="F441" s="52"/>
    </row>
    <row r="442">
      <c r="C442" s="216"/>
      <c r="F442" s="52"/>
    </row>
    <row r="443">
      <c r="C443" s="216"/>
      <c r="F443" s="52"/>
    </row>
    <row r="444">
      <c r="C444" s="216"/>
      <c r="F444" s="52"/>
    </row>
    <row r="445">
      <c r="C445" s="216"/>
      <c r="F445" s="52"/>
    </row>
    <row r="446">
      <c r="C446" s="216"/>
      <c r="F446" s="52"/>
    </row>
    <row r="447">
      <c r="C447" s="216"/>
      <c r="F447" s="52"/>
    </row>
    <row r="448">
      <c r="C448" s="216"/>
      <c r="F448" s="52"/>
    </row>
    <row r="449">
      <c r="C449" s="216"/>
      <c r="F449" s="52"/>
    </row>
    <row r="450">
      <c r="C450" s="216"/>
      <c r="F450" s="52"/>
    </row>
    <row r="451">
      <c r="C451" s="216"/>
      <c r="F451" s="52"/>
    </row>
    <row r="452">
      <c r="C452" s="216"/>
      <c r="F452" s="52"/>
    </row>
    <row r="453">
      <c r="C453" s="216"/>
      <c r="F453" s="52"/>
    </row>
    <row r="454">
      <c r="C454" s="216"/>
      <c r="F454" s="52"/>
    </row>
    <row r="455">
      <c r="C455" s="216"/>
      <c r="F455" s="52"/>
    </row>
    <row r="456">
      <c r="C456" s="216"/>
      <c r="F456" s="52"/>
    </row>
    <row r="457">
      <c r="C457" s="216"/>
      <c r="F457" s="52"/>
    </row>
    <row r="458">
      <c r="C458" s="216"/>
      <c r="F458" s="52"/>
    </row>
    <row r="459">
      <c r="C459" s="216"/>
      <c r="F459" s="52"/>
    </row>
    <row r="460">
      <c r="C460" s="216"/>
      <c r="F460" s="52"/>
    </row>
    <row r="461">
      <c r="C461" s="216"/>
      <c r="F461" s="52"/>
    </row>
    <row r="462">
      <c r="C462" s="216"/>
      <c r="F462" s="52"/>
    </row>
    <row r="463">
      <c r="C463" s="216"/>
      <c r="F463" s="52"/>
    </row>
    <row r="464">
      <c r="C464" s="216"/>
      <c r="F464" s="52"/>
    </row>
    <row r="465">
      <c r="C465" s="216"/>
      <c r="F465" s="52"/>
    </row>
    <row r="466">
      <c r="C466" s="216"/>
      <c r="F466" s="52"/>
    </row>
    <row r="467">
      <c r="C467" s="216"/>
      <c r="F467" s="52"/>
    </row>
    <row r="468">
      <c r="C468" s="216"/>
      <c r="F468" s="52"/>
    </row>
    <row r="469">
      <c r="C469" s="216"/>
      <c r="F469" s="52"/>
    </row>
    <row r="470">
      <c r="C470" s="216"/>
      <c r="F470" s="52"/>
    </row>
    <row r="471">
      <c r="C471" s="216"/>
      <c r="F471" s="52"/>
    </row>
    <row r="472">
      <c r="C472" s="216"/>
      <c r="F472" s="52"/>
    </row>
    <row r="473">
      <c r="C473" s="216"/>
      <c r="F473" s="52"/>
    </row>
    <row r="474">
      <c r="C474" s="216"/>
      <c r="F474" s="52"/>
    </row>
    <row r="475">
      <c r="C475" s="216"/>
      <c r="F475" s="52"/>
    </row>
    <row r="476">
      <c r="C476" s="216"/>
      <c r="F476" s="52"/>
    </row>
    <row r="477">
      <c r="C477" s="216"/>
      <c r="F477" s="52"/>
    </row>
    <row r="478">
      <c r="C478" s="216"/>
      <c r="F478" s="52"/>
    </row>
    <row r="479">
      <c r="C479" s="216"/>
      <c r="F479" s="52"/>
    </row>
    <row r="480">
      <c r="C480" s="216"/>
      <c r="F480" s="52"/>
    </row>
    <row r="481">
      <c r="C481" s="216"/>
      <c r="F481" s="52"/>
    </row>
    <row r="482">
      <c r="C482" s="216"/>
      <c r="F482" s="52"/>
    </row>
    <row r="483">
      <c r="C483" s="216"/>
      <c r="F483" s="52"/>
    </row>
    <row r="484">
      <c r="C484" s="216"/>
      <c r="F484" s="52"/>
    </row>
    <row r="485">
      <c r="C485" s="216"/>
      <c r="F485" s="52"/>
    </row>
    <row r="486">
      <c r="C486" s="216"/>
      <c r="F486" s="52"/>
    </row>
    <row r="487">
      <c r="C487" s="216"/>
      <c r="F487" s="52"/>
    </row>
    <row r="488">
      <c r="C488" s="216"/>
      <c r="F488" s="52"/>
    </row>
    <row r="489">
      <c r="C489" s="216"/>
      <c r="F489" s="52"/>
    </row>
    <row r="490">
      <c r="C490" s="216"/>
      <c r="F490" s="52"/>
    </row>
    <row r="491">
      <c r="C491" s="216"/>
      <c r="F491" s="52"/>
    </row>
    <row r="492">
      <c r="C492" s="216"/>
      <c r="F492" s="52"/>
    </row>
    <row r="493">
      <c r="C493" s="216"/>
      <c r="F493" s="52"/>
    </row>
    <row r="494">
      <c r="C494" s="216"/>
      <c r="F494" s="52"/>
    </row>
    <row r="495">
      <c r="C495" s="216"/>
      <c r="F495" s="52"/>
    </row>
    <row r="496">
      <c r="C496" s="216"/>
      <c r="F496" s="52"/>
    </row>
    <row r="497">
      <c r="C497" s="216"/>
      <c r="F497" s="52"/>
    </row>
    <row r="498">
      <c r="C498" s="216"/>
      <c r="F498" s="52"/>
    </row>
    <row r="499">
      <c r="C499" s="216"/>
      <c r="F499" s="52"/>
    </row>
    <row r="500">
      <c r="C500" s="216"/>
      <c r="F500" s="52"/>
    </row>
    <row r="501">
      <c r="C501" s="216"/>
      <c r="F501" s="52"/>
    </row>
    <row r="502">
      <c r="C502" s="216"/>
      <c r="F502" s="52"/>
    </row>
    <row r="503">
      <c r="C503" s="216"/>
      <c r="F503" s="52"/>
    </row>
    <row r="504">
      <c r="C504" s="216"/>
      <c r="F504" s="52"/>
    </row>
    <row r="505">
      <c r="C505" s="216"/>
      <c r="F505" s="52"/>
    </row>
    <row r="506">
      <c r="C506" s="216"/>
      <c r="F506" s="52"/>
    </row>
    <row r="507">
      <c r="C507" s="216"/>
      <c r="F507" s="52"/>
    </row>
    <row r="508">
      <c r="C508" s="216"/>
      <c r="F508" s="52"/>
    </row>
    <row r="509">
      <c r="C509" s="216"/>
      <c r="F509" s="52"/>
    </row>
    <row r="510">
      <c r="C510" s="216"/>
      <c r="F510" s="52"/>
    </row>
    <row r="511">
      <c r="C511" s="216"/>
      <c r="F511" s="52"/>
    </row>
    <row r="512">
      <c r="C512" s="216"/>
      <c r="F512" s="52"/>
    </row>
    <row r="513">
      <c r="C513" s="216"/>
      <c r="F513" s="52"/>
    </row>
    <row r="514">
      <c r="C514" s="216"/>
      <c r="F514" s="52"/>
    </row>
    <row r="515">
      <c r="C515" s="216"/>
      <c r="F515" s="52"/>
    </row>
    <row r="516">
      <c r="C516" s="216"/>
      <c r="F516" s="52"/>
    </row>
    <row r="517">
      <c r="C517" s="216"/>
      <c r="F517" s="52"/>
    </row>
    <row r="518">
      <c r="C518" s="216"/>
      <c r="F518" s="52"/>
    </row>
    <row r="519">
      <c r="C519" s="216"/>
      <c r="F519" s="52"/>
    </row>
    <row r="520">
      <c r="C520" s="216"/>
      <c r="F520" s="52"/>
    </row>
    <row r="521">
      <c r="C521" s="216"/>
      <c r="F521" s="52"/>
    </row>
    <row r="522">
      <c r="C522" s="216"/>
      <c r="F522" s="52"/>
    </row>
    <row r="523">
      <c r="C523" s="216"/>
      <c r="F523" s="52"/>
    </row>
    <row r="524">
      <c r="C524" s="216"/>
      <c r="F524" s="52"/>
    </row>
    <row r="525">
      <c r="C525" s="216"/>
      <c r="F525" s="52"/>
    </row>
    <row r="526">
      <c r="C526" s="216"/>
      <c r="F526" s="52"/>
    </row>
    <row r="527">
      <c r="C527" s="216"/>
      <c r="F527" s="52"/>
    </row>
    <row r="528">
      <c r="C528" s="216"/>
      <c r="F528" s="52"/>
    </row>
    <row r="529">
      <c r="C529" s="216"/>
      <c r="F529" s="52"/>
    </row>
    <row r="530">
      <c r="C530" s="216"/>
      <c r="F530" s="52"/>
    </row>
    <row r="531">
      <c r="C531" s="216"/>
      <c r="F531" s="52"/>
    </row>
    <row r="532">
      <c r="C532" s="216"/>
      <c r="F532" s="52"/>
    </row>
    <row r="533">
      <c r="C533" s="216"/>
      <c r="F533" s="52"/>
    </row>
    <row r="534">
      <c r="C534" s="216"/>
      <c r="F534" s="52"/>
    </row>
    <row r="535">
      <c r="C535" s="216"/>
      <c r="F535" s="52"/>
    </row>
    <row r="536">
      <c r="C536" s="216"/>
      <c r="F536" s="52"/>
    </row>
    <row r="537">
      <c r="C537" s="216"/>
      <c r="F537" s="52"/>
    </row>
    <row r="538">
      <c r="C538" s="216"/>
      <c r="F538" s="52"/>
    </row>
    <row r="539">
      <c r="C539" s="216"/>
      <c r="F539" s="52"/>
    </row>
    <row r="540">
      <c r="C540" s="216"/>
      <c r="F540" s="52"/>
    </row>
    <row r="541">
      <c r="C541" s="216"/>
      <c r="F541" s="52"/>
    </row>
    <row r="542">
      <c r="C542" s="216"/>
      <c r="F542" s="52"/>
    </row>
    <row r="543">
      <c r="C543" s="216"/>
      <c r="F543" s="52"/>
    </row>
    <row r="544">
      <c r="C544" s="216"/>
      <c r="F544" s="52"/>
    </row>
    <row r="545">
      <c r="C545" s="216"/>
      <c r="F545" s="52"/>
    </row>
    <row r="546">
      <c r="C546" s="216"/>
      <c r="F546" s="52"/>
    </row>
    <row r="547">
      <c r="C547" s="216"/>
      <c r="F547" s="52"/>
    </row>
    <row r="548">
      <c r="C548" s="216"/>
      <c r="F548" s="52"/>
    </row>
    <row r="549">
      <c r="C549" s="216"/>
      <c r="F549" s="52"/>
    </row>
    <row r="550">
      <c r="C550" s="216"/>
      <c r="F550" s="52"/>
    </row>
    <row r="551">
      <c r="C551" s="216"/>
      <c r="F551" s="52"/>
    </row>
    <row r="552">
      <c r="C552" s="216"/>
      <c r="F552" s="52"/>
    </row>
    <row r="553">
      <c r="C553" s="216"/>
      <c r="F553" s="52"/>
    </row>
    <row r="554">
      <c r="C554" s="216"/>
      <c r="F554" s="52"/>
    </row>
    <row r="555">
      <c r="C555" s="216"/>
      <c r="F555" s="52"/>
    </row>
    <row r="556">
      <c r="C556" s="216"/>
      <c r="F556" s="52"/>
    </row>
    <row r="557">
      <c r="C557" s="216"/>
      <c r="F557" s="52"/>
    </row>
    <row r="558">
      <c r="C558" s="216"/>
      <c r="F558" s="52"/>
    </row>
    <row r="559">
      <c r="C559" s="216"/>
      <c r="F559" s="52"/>
    </row>
    <row r="560">
      <c r="C560" s="216"/>
      <c r="F560" s="52"/>
    </row>
    <row r="561">
      <c r="C561" s="216"/>
      <c r="F561" s="52"/>
    </row>
    <row r="562">
      <c r="C562" s="216"/>
      <c r="F562" s="52"/>
    </row>
    <row r="563">
      <c r="C563" s="216"/>
      <c r="F563" s="52"/>
    </row>
    <row r="564">
      <c r="C564" s="216"/>
      <c r="F564" s="52"/>
    </row>
    <row r="565">
      <c r="C565" s="216"/>
      <c r="F565" s="52"/>
    </row>
    <row r="566">
      <c r="C566" s="216"/>
      <c r="F566" s="52"/>
    </row>
    <row r="567">
      <c r="C567" s="216"/>
      <c r="F567" s="52"/>
    </row>
    <row r="568">
      <c r="C568" s="216"/>
      <c r="F568" s="52"/>
    </row>
    <row r="569">
      <c r="C569" s="216"/>
      <c r="F569" s="52"/>
    </row>
    <row r="570">
      <c r="C570" s="216"/>
      <c r="F570" s="52"/>
    </row>
    <row r="571">
      <c r="C571" s="216"/>
      <c r="F571" s="52"/>
    </row>
    <row r="572">
      <c r="C572" s="216"/>
      <c r="F572" s="52"/>
    </row>
    <row r="573">
      <c r="C573" s="216"/>
      <c r="F573" s="52"/>
    </row>
    <row r="574">
      <c r="C574" s="216"/>
      <c r="F574" s="52"/>
    </row>
    <row r="575">
      <c r="C575" s="216"/>
      <c r="F575" s="52"/>
    </row>
    <row r="576">
      <c r="C576" s="216"/>
      <c r="F576" s="52"/>
    </row>
    <row r="577">
      <c r="C577" s="216"/>
      <c r="F577" s="52"/>
    </row>
    <row r="578">
      <c r="C578" s="216"/>
      <c r="F578" s="52"/>
    </row>
    <row r="579">
      <c r="C579" s="216"/>
      <c r="F579" s="52"/>
    </row>
    <row r="580">
      <c r="C580" s="216"/>
      <c r="F580" s="52"/>
    </row>
    <row r="581">
      <c r="C581" s="216"/>
      <c r="F581" s="52"/>
    </row>
    <row r="582">
      <c r="C582" s="216"/>
      <c r="F582" s="52"/>
    </row>
    <row r="583">
      <c r="C583" s="216"/>
      <c r="F583" s="52"/>
    </row>
    <row r="584">
      <c r="C584" s="216"/>
      <c r="F584" s="52"/>
    </row>
    <row r="585">
      <c r="C585" s="216"/>
      <c r="F585" s="52"/>
    </row>
    <row r="586">
      <c r="C586" s="216"/>
      <c r="F586" s="52"/>
    </row>
    <row r="587">
      <c r="C587" s="216"/>
      <c r="F587" s="52"/>
    </row>
    <row r="588">
      <c r="C588" s="216"/>
      <c r="F588" s="52"/>
    </row>
    <row r="589">
      <c r="C589" s="216"/>
      <c r="F589" s="52"/>
    </row>
    <row r="590">
      <c r="C590" s="216"/>
      <c r="F590" s="52"/>
    </row>
    <row r="591">
      <c r="C591" s="216"/>
      <c r="F591" s="52"/>
    </row>
    <row r="592">
      <c r="C592" s="216"/>
      <c r="F592" s="52"/>
    </row>
    <row r="593">
      <c r="C593" s="216"/>
      <c r="F593" s="52"/>
    </row>
    <row r="594">
      <c r="C594" s="216"/>
      <c r="F594" s="52"/>
    </row>
    <row r="595">
      <c r="C595" s="216"/>
      <c r="F595" s="52"/>
    </row>
    <row r="596">
      <c r="C596" s="216"/>
      <c r="F596" s="52"/>
    </row>
    <row r="597">
      <c r="C597" s="216"/>
      <c r="F597" s="52"/>
    </row>
    <row r="598">
      <c r="C598" s="216"/>
      <c r="F598" s="52"/>
    </row>
    <row r="599">
      <c r="C599" s="216"/>
      <c r="F599" s="52"/>
    </row>
    <row r="600">
      <c r="C600" s="216"/>
      <c r="F600" s="52"/>
    </row>
    <row r="601">
      <c r="C601" s="216"/>
      <c r="F601" s="52"/>
    </row>
    <row r="602">
      <c r="C602" s="216"/>
      <c r="F602" s="52"/>
    </row>
    <row r="603">
      <c r="C603" s="216"/>
      <c r="F603" s="52"/>
    </row>
    <row r="604">
      <c r="C604" s="216"/>
      <c r="F604" s="52"/>
    </row>
    <row r="605">
      <c r="C605" s="216"/>
      <c r="F605" s="52"/>
    </row>
    <row r="606">
      <c r="C606" s="216"/>
      <c r="F606" s="52"/>
    </row>
    <row r="607">
      <c r="C607" s="216"/>
      <c r="F607" s="52"/>
    </row>
    <row r="608">
      <c r="C608" s="216"/>
      <c r="F608" s="52"/>
    </row>
    <row r="609">
      <c r="C609" s="216"/>
      <c r="F609" s="52"/>
    </row>
    <row r="610">
      <c r="C610" s="216"/>
      <c r="F610" s="52"/>
    </row>
    <row r="611">
      <c r="C611" s="216"/>
      <c r="F611" s="52"/>
    </row>
    <row r="612">
      <c r="C612" s="216"/>
      <c r="F612" s="52"/>
    </row>
    <row r="613">
      <c r="C613" s="216"/>
      <c r="F613" s="52"/>
    </row>
    <row r="614">
      <c r="C614" s="216"/>
      <c r="F614" s="52"/>
    </row>
    <row r="615">
      <c r="C615" s="216"/>
      <c r="F615" s="52"/>
    </row>
    <row r="616">
      <c r="C616" s="216"/>
      <c r="F616" s="52"/>
    </row>
    <row r="617">
      <c r="C617" s="216"/>
      <c r="F617" s="52"/>
    </row>
    <row r="618">
      <c r="C618" s="216"/>
      <c r="F618" s="52"/>
    </row>
    <row r="619">
      <c r="C619" s="216"/>
      <c r="F619" s="52"/>
    </row>
    <row r="620">
      <c r="C620" s="216"/>
      <c r="F620" s="52"/>
    </row>
    <row r="621">
      <c r="C621" s="216"/>
      <c r="F621" s="52"/>
    </row>
    <row r="622">
      <c r="C622" s="216"/>
      <c r="F622" s="52"/>
    </row>
    <row r="623">
      <c r="C623" s="216"/>
      <c r="F623" s="52"/>
    </row>
    <row r="624">
      <c r="C624" s="216"/>
      <c r="F624" s="52"/>
    </row>
    <row r="625">
      <c r="C625" s="216"/>
      <c r="F625" s="52"/>
    </row>
    <row r="626">
      <c r="C626" s="216"/>
      <c r="F626" s="52"/>
    </row>
    <row r="627">
      <c r="C627" s="216"/>
      <c r="F627" s="52"/>
    </row>
    <row r="628">
      <c r="C628" s="216"/>
      <c r="F628" s="52"/>
    </row>
    <row r="629">
      <c r="C629" s="216"/>
      <c r="F629" s="52"/>
    </row>
    <row r="630">
      <c r="C630" s="216"/>
      <c r="F630" s="52"/>
    </row>
    <row r="631">
      <c r="C631" s="216"/>
      <c r="F631" s="52"/>
    </row>
    <row r="632">
      <c r="C632" s="216"/>
      <c r="F632" s="52"/>
    </row>
    <row r="633">
      <c r="C633" s="216"/>
      <c r="F633" s="52"/>
    </row>
    <row r="634">
      <c r="C634" s="216"/>
      <c r="F634" s="52"/>
    </row>
    <row r="635">
      <c r="C635" s="216"/>
      <c r="F635" s="52"/>
    </row>
    <row r="636">
      <c r="C636" s="216"/>
      <c r="F636" s="52"/>
    </row>
    <row r="637">
      <c r="C637" s="216"/>
      <c r="F637" s="52"/>
    </row>
    <row r="638">
      <c r="C638" s="216"/>
      <c r="F638" s="52"/>
    </row>
    <row r="639">
      <c r="C639" s="216"/>
      <c r="F639" s="52"/>
    </row>
    <row r="640">
      <c r="C640" s="216"/>
      <c r="F640" s="52"/>
    </row>
    <row r="641">
      <c r="C641" s="216"/>
      <c r="F641" s="52"/>
    </row>
    <row r="642">
      <c r="C642" s="216"/>
      <c r="F642" s="52"/>
    </row>
    <row r="643">
      <c r="C643" s="216"/>
      <c r="F643" s="52"/>
    </row>
    <row r="644">
      <c r="C644" s="216"/>
      <c r="F644" s="52"/>
    </row>
    <row r="645">
      <c r="C645" s="216"/>
      <c r="F645" s="52"/>
    </row>
    <row r="646">
      <c r="C646" s="216"/>
      <c r="F646" s="52"/>
    </row>
    <row r="647">
      <c r="C647" s="216"/>
      <c r="F647" s="52"/>
    </row>
    <row r="648">
      <c r="C648" s="216"/>
      <c r="F648" s="52"/>
    </row>
    <row r="649">
      <c r="C649" s="216"/>
      <c r="F649" s="52"/>
    </row>
    <row r="650">
      <c r="C650" s="216"/>
      <c r="F650" s="52"/>
    </row>
    <row r="651">
      <c r="C651" s="216"/>
      <c r="F651" s="52"/>
    </row>
    <row r="652">
      <c r="C652" s="216"/>
      <c r="F652" s="52"/>
    </row>
    <row r="653">
      <c r="C653" s="216"/>
      <c r="F653" s="52"/>
    </row>
    <row r="654">
      <c r="C654" s="216"/>
      <c r="F654" s="52"/>
    </row>
    <row r="655">
      <c r="C655" s="216"/>
      <c r="F655" s="52"/>
    </row>
    <row r="656">
      <c r="C656" s="216"/>
      <c r="F656" s="52"/>
    </row>
    <row r="657">
      <c r="C657" s="216"/>
      <c r="F657" s="52"/>
    </row>
    <row r="658">
      <c r="C658" s="216"/>
      <c r="F658" s="52"/>
    </row>
    <row r="659">
      <c r="C659" s="216"/>
      <c r="F659" s="52"/>
    </row>
    <row r="660">
      <c r="C660" s="216"/>
      <c r="F660" s="52"/>
    </row>
    <row r="661">
      <c r="C661" s="216"/>
      <c r="F661" s="52"/>
    </row>
    <row r="662">
      <c r="C662" s="216"/>
      <c r="F662" s="52"/>
    </row>
    <row r="663">
      <c r="C663" s="216"/>
      <c r="F663" s="52"/>
    </row>
    <row r="664">
      <c r="C664" s="216"/>
      <c r="F664" s="52"/>
    </row>
    <row r="665">
      <c r="C665" s="216"/>
      <c r="F665" s="52"/>
    </row>
    <row r="666">
      <c r="C666" s="216"/>
      <c r="F666" s="52"/>
    </row>
    <row r="667">
      <c r="C667" s="216"/>
      <c r="F667" s="52"/>
    </row>
    <row r="668">
      <c r="C668" s="216"/>
      <c r="F668" s="52"/>
    </row>
    <row r="669">
      <c r="C669" s="216"/>
      <c r="F669" s="52"/>
    </row>
    <row r="670">
      <c r="C670" s="216"/>
      <c r="F670" s="52"/>
    </row>
    <row r="671">
      <c r="C671" s="216"/>
      <c r="F671" s="52"/>
    </row>
    <row r="672">
      <c r="C672" s="216"/>
      <c r="F672" s="52"/>
    </row>
    <row r="673">
      <c r="C673" s="216"/>
      <c r="F673" s="52"/>
    </row>
    <row r="674">
      <c r="C674" s="216"/>
      <c r="F674" s="52"/>
    </row>
    <row r="675">
      <c r="C675" s="216"/>
      <c r="F675" s="52"/>
    </row>
    <row r="676">
      <c r="C676" s="216"/>
      <c r="F676" s="52"/>
    </row>
    <row r="677">
      <c r="C677" s="216"/>
      <c r="F677" s="52"/>
    </row>
    <row r="678">
      <c r="C678" s="216"/>
      <c r="F678" s="52"/>
    </row>
    <row r="679">
      <c r="C679" s="216"/>
      <c r="F679" s="52"/>
    </row>
    <row r="680">
      <c r="C680" s="216"/>
      <c r="F680" s="52"/>
    </row>
    <row r="681">
      <c r="C681" s="216"/>
      <c r="F681" s="52"/>
    </row>
    <row r="682">
      <c r="C682" s="216"/>
      <c r="F682" s="52"/>
    </row>
    <row r="683">
      <c r="C683" s="216"/>
      <c r="F683" s="52"/>
    </row>
    <row r="684">
      <c r="C684" s="216"/>
      <c r="F684" s="52"/>
    </row>
    <row r="685">
      <c r="C685" s="216"/>
      <c r="F685" s="52"/>
    </row>
    <row r="686">
      <c r="C686" s="216"/>
      <c r="F686" s="52"/>
    </row>
    <row r="687">
      <c r="C687" s="216"/>
      <c r="F687" s="52"/>
    </row>
    <row r="688">
      <c r="C688" s="216"/>
      <c r="F688" s="52"/>
    </row>
    <row r="689">
      <c r="C689" s="216"/>
      <c r="F689" s="52"/>
    </row>
    <row r="690">
      <c r="C690" s="216"/>
      <c r="F690" s="52"/>
    </row>
    <row r="691">
      <c r="C691" s="216"/>
      <c r="F691" s="52"/>
    </row>
    <row r="692">
      <c r="C692" s="216"/>
      <c r="F692" s="52"/>
    </row>
    <row r="693">
      <c r="C693" s="216"/>
      <c r="F693" s="52"/>
    </row>
    <row r="694">
      <c r="C694" s="216"/>
      <c r="F694" s="52"/>
    </row>
    <row r="695">
      <c r="C695" s="216"/>
      <c r="F695" s="52"/>
    </row>
    <row r="696">
      <c r="C696" s="216"/>
      <c r="F696" s="52"/>
    </row>
    <row r="697">
      <c r="C697" s="216"/>
      <c r="F697" s="52"/>
    </row>
    <row r="698">
      <c r="C698" s="216"/>
      <c r="F698" s="52"/>
    </row>
    <row r="699">
      <c r="C699" s="216"/>
      <c r="F699" s="52"/>
    </row>
    <row r="700">
      <c r="C700" s="216"/>
      <c r="F700" s="52"/>
    </row>
    <row r="701">
      <c r="C701" s="216"/>
      <c r="F701" s="52"/>
    </row>
    <row r="702">
      <c r="C702" s="216"/>
      <c r="F702" s="52"/>
    </row>
    <row r="703">
      <c r="C703" s="216"/>
      <c r="F703" s="52"/>
    </row>
    <row r="704">
      <c r="C704" s="216"/>
      <c r="F704" s="52"/>
    </row>
    <row r="705">
      <c r="C705" s="216"/>
      <c r="F705" s="52"/>
    </row>
    <row r="706">
      <c r="C706" s="216"/>
      <c r="F706" s="52"/>
    </row>
    <row r="707">
      <c r="C707" s="216"/>
      <c r="F707" s="52"/>
    </row>
    <row r="708">
      <c r="C708" s="216"/>
      <c r="F708" s="52"/>
    </row>
    <row r="709">
      <c r="C709" s="216"/>
      <c r="F709" s="52"/>
    </row>
    <row r="710">
      <c r="C710" s="216"/>
      <c r="F710" s="52"/>
    </row>
    <row r="711">
      <c r="C711" s="216"/>
      <c r="F711" s="52"/>
    </row>
    <row r="712">
      <c r="C712" s="216"/>
      <c r="F712" s="52"/>
    </row>
    <row r="713">
      <c r="C713" s="216"/>
      <c r="F713" s="52"/>
    </row>
    <row r="714">
      <c r="C714" s="216"/>
      <c r="F714" s="52"/>
    </row>
    <row r="715">
      <c r="C715" s="216"/>
      <c r="F715" s="52"/>
    </row>
    <row r="716">
      <c r="C716" s="216"/>
      <c r="F716" s="52"/>
    </row>
    <row r="717">
      <c r="C717" s="216"/>
      <c r="F717" s="52"/>
    </row>
    <row r="718">
      <c r="C718" s="216"/>
      <c r="F718" s="52"/>
    </row>
    <row r="719">
      <c r="C719" s="216"/>
      <c r="F719" s="52"/>
    </row>
    <row r="720">
      <c r="C720" s="216"/>
      <c r="F720" s="52"/>
    </row>
    <row r="721">
      <c r="C721" s="216"/>
      <c r="F721" s="52"/>
    </row>
    <row r="722">
      <c r="C722" s="216"/>
      <c r="F722" s="52"/>
    </row>
    <row r="723">
      <c r="C723" s="216"/>
      <c r="F723" s="52"/>
    </row>
    <row r="724">
      <c r="C724" s="216"/>
      <c r="F724" s="52"/>
    </row>
    <row r="725">
      <c r="C725" s="216"/>
      <c r="F725" s="52"/>
    </row>
    <row r="726">
      <c r="C726" s="216"/>
      <c r="F726" s="52"/>
    </row>
    <row r="727">
      <c r="C727" s="216"/>
      <c r="F727" s="52"/>
    </row>
    <row r="728">
      <c r="C728" s="216"/>
      <c r="F728" s="52"/>
    </row>
    <row r="729">
      <c r="C729" s="216"/>
      <c r="F729" s="52"/>
    </row>
    <row r="730">
      <c r="C730" s="216"/>
      <c r="F730" s="52"/>
    </row>
    <row r="731">
      <c r="C731" s="216"/>
      <c r="F731" s="52"/>
    </row>
    <row r="732">
      <c r="C732" s="216"/>
      <c r="F732" s="52"/>
    </row>
    <row r="733">
      <c r="C733" s="216"/>
      <c r="F733" s="52"/>
    </row>
    <row r="734">
      <c r="C734" s="216"/>
      <c r="F734" s="52"/>
    </row>
    <row r="735">
      <c r="C735" s="216"/>
      <c r="F735" s="52"/>
    </row>
    <row r="736">
      <c r="C736" s="216"/>
      <c r="F736" s="52"/>
    </row>
    <row r="737">
      <c r="C737" s="216"/>
      <c r="F737" s="52"/>
    </row>
    <row r="738">
      <c r="C738" s="216"/>
      <c r="F738" s="52"/>
    </row>
    <row r="739">
      <c r="C739" s="216"/>
      <c r="F739" s="52"/>
    </row>
    <row r="740">
      <c r="C740" s="216"/>
      <c r="F740" s="52"/>
    </row>
    <row r="741">
      <c r="C741" s="216"/>
      <c r="F741" s="52"/>
    </row>
    <row r="742">
      <c r="C742" s="216"/>
      <c r="F742" s="52"/>
    </row>
    <row r="743">
      <c r="C743" s="216"/>
      <c r="F743" s="52"/>
    </row>
    <row r="744">
      <c r="C744" s="216"/>
      <c r="F744" s="52"/>
    </row>
    <row r="745">
      <c r="C745" s="216"/>
      <c r="F745" s="52"/>
    </row>
    <row r="746">
      <c r="C746" s="216"/>
      <c r="F746" s="52"/>
    </row>
    <row r="747">
      <c r="C747" s="216"/>
      <c r="F747" s="52"/>
    </row>
    <row r="748">
      <c r="C748" s="216"/>
      <c r="F748" s="52"/>
    </row>
    <row r="749">
      <c r="C749" s="216"/>
      <c r="F749" s="52"/>
    </row>
    <row r="750">
      <c r="C750" s="216"/>
      <c r="F750" s="52"/>
    </row>
    <row r="751">
      <c r="C751" s="216"/>
      <c r="F751" s="52"/>
    </row>
    <row r="752">
      <c r="C752" s="216"/>
      <c r="F752" s="52"/>
    </row>
    <row r="753">
      <c r="C753" s="216"/>
      <c r="F753" s="52"/>
    </row>
    <row r="754">
      <c r="C754" s="216"/>
      <c r="F754" s="52"/>
    </row>
    <row r="755">
      <c r="C755" s="216"/>
      <c r="F755" s="52"/>
    </row>
    <row r="756">
      <c r="C756" s="216"/>
      <c r="F756" s="52"/>
    </row>
    <row r="757">
      <c r="C757" s="216"/>
      <c r="F757" s="52"/>
    </row>
    <row r="758">
      <c r="C758" s="216"/>
      <c r="F758" s="52"/>
    </row>
    <row r="759">
      <c r="C759" s="216"/>
      <c r="F759" s="52"/>
    </row>
    <row r="760">
      <c r="C760" s="216"/>
      <c r="F760" s="52"/>
    </row>
    <row r="761">
      <c r="C761" s="216"/>
      <c r="F761" s="52"/>
    </row>
    <row r="762">
      <c r="C762" s="216"/>
      <c r="F762" s="52"/>
    </row>
    <row r="763">
      <c r="C763" s="216"/>
      <c r="F763" s="52"/>
    </row>
    <row r="764">
      <c r="C764" s="216"/>
      <c r="F764" s="52"/>
    </row>
    <row r="765">
      <c r="C765" s="216"/>
      <c r="F765" s="52"/>
    </row>
    <row r="766">
      <c r="C766" s="216"/>
      <c r="F766" s="52"/>
    </row>
    <row r="767">
      <c r="C767" s="216"/>
      <c r="F767" s="52"/>
    </row>
    <row r="768">
      <c r="C768" s="216"/>
      <c r="F768" s="52"/>
    </row>
    <row r="769">
      <c r="C769" s="216"/>
      <c r="F769" s="52"/>
    </row>
    <row r="770">
      <c r="C770" s="216"/>
      <c r="F770" s="52"/>
    </row>
    <row r="771">
      <c r="C771" s="216"/>
      <c r="F771" s="52"/>
    </row>
    <row r="772">
      <c r="C772" s="216"/>
      <c r="F772" s="52"/>
    </row>
    <row r="773">
      <c r="C773" s="216"/>
      <c r="F773" s="52"/>
    </row>
    <row r="774">
      <c r="C774" s="216"/>
      <c r="F774" s="52"/>
    </row>
    <row r="775">
      <c r="C775" s="216"/>
      <c r="F775" s="52"/>
    </row>
    <row r="776">
      <c r="C776" s="216"/>
      <c r="F776" s="52"/>
    </row>
    <row r="777">
      <c r="C777" s="216"/>
      <c r="F777" s="52"/>
    </row>
    <row r="778">
      <c r="C778" s="216"/>
      <c r="F778" s="52"/>
    </row>
    <row r="779">
      <c r="C779" s="216"/>
      <c r="F779" s="52"/>
    </row>
    <row r="780">
      <c r="C780" s="216"/>
      <c r="F780" s="52"/>
    </row>
    <row r="781">
      <c r="C781" s="216"/>
      <c r="F781" s="52"/>
    </row>
    <row r="782">
      <c r="C782" s="216"/>
      <c r="F782" s="52"/>
    </row>
    <row r="783">
      <c r="C783" s="216"/>
      <c r="F783" s="52"/>
    </row>
    <row r="784">
      <c r="C784" s="216"/>
      <c r="F784" s="52"/>
    </row>
    <row r="785">
      <c r="C785" s="216"/>
      <c r="F785" s="52"/>
    </row>
    <row r="786">
      <c r="C786" s="216"/>
      <c r="F786" s="52"/>
    </row>
    <row r="787">
      <c r="C787" s="216"/>
      <c r="F787" s="52"/>
    </row>
    <row r="788">
      <c r="C788" s="216"/>
      <c r="F788" s="52"/>
    </row>
    <row r="789">
      <c r="C789" s="216"/>
      <c r="F789" s="52"/>
    </row>
    <row r="790">
      <c r="C790" s="216"/>
      <c r="F790" s="52"/>
    </row>
    <row r="791">
      <c r="C791" s="216"/>
      <c r="F791" s="52"/>
    </row>
    <row r="792">
      <c r="C792" s="216"/>
      <c r="F792" s="52"/>
    </row>
    <row r="793">
      <c r="C793" s="216"/>
      <c r="F793" s="52"/>
    </row>
    <row r="794">
      <c r="C794" s="216"/>
      <c r="F794" s="52"/>
    </row>
    <row r="795">
      <c r="C795" s="216"/>
      <c r="F795" s="52"/>
    </row>
    <row r="796">
      <c r="C796" s="216"/>
      <c r="F796" s="52"/>
    </row>
    <row r="797">
      <c r="C797" s="216"/>
      <c r="F797" s="52"/>
    </row>
    <row r="798">
      <c r="C798" s="216"/>
      <c r="F798" s="52"/>
    </row>
    <row r="799">
      <c r="C799" s="216"/>
      <c r="F799" s="52"/>
    </row>
    <row r="800">
      <c r="C800" s="216"/>
      <c r="F800" s="52"/>
    </row>
    <row r="801">
      <c r="C801" s="216"/>
      <c r="F801" s="52"/>
    </row>
    <row r="802">
      <c r="C802" s="216"/>
      <c r="F802" s="52"/>
    </row>
    <row r="803">
      <c r="C803" s="216"/>
      <c r="F803" s="52"/>
    </row>
    <row r="804">
      <c r="C804" s="216"/>
      <c r="F804" s="52"/>
    </row>
    <row r="805">
      <c r="C805" s="216"/>
      <c r="F805" s="52"/>
    </row>
    <row r="806">
      <c r="C806" s="216"/>
      <c r="F806" s="52"/>
    </row>
    <row r="807">
      <c r="C807" s="216"/>
      <c r="F807" s="52"/>
    </row>
    <row r="808">
      <c r="C808" s="216"/>
      <c r="F808" s="52"/>
    </row>
    <row r="809">
      <c r="C809" s="216"/>
      <c r="F809" s="52"/>
    </row>
    <row r="810">
      <c r="C810" s="216"/>
      <c r="F810" s="52"/>
    </row>
    <row r="811">
      <c r="C811" s="216"/>
      <c r="F811" s="52"/>
    </row>
    <row r="812">
      <c r="C812" s="216"/>
      <c r="F812" s="52"/>
    </row>
    <row r="813">
      <c r="C813" s="216"/>
      <c r="F813" s="52"/>
    </row>
    <row r="814">
      <c r="C814" s="216"/>
      <c r="F814" s="52"/>
    </row>
    <row r="815">
      <c r="C815" s="216"/>
      <c r="F815" s="52"/>
    </row>
    <row r="816">
      <c r="C816" s="216"/>
      <c r="F816" s="52"/>
    </row>
    <row r="817">
      <c r="C817" s="216"/>
      <c r="F817" s="52"/>
    </row>
    <row r="818">
      <c r="C818" s="216"/>
      <c r="F818" s="52"/>
    </row>
    <row r="819">
      <c r="C819" s="216"/>
      <c r="F819" s="52"/>
    </row>
    <row r="820">
      <c r="C820" s="216"/>
      <c r="F820" s="52"/>
    </row>
    <row r="821">
      <c r="C821" s="216"/>
      <c r="F821" s="52"/>
    </row>
    <row r="822">
      <c r="C822" s="216"/>
      <c r="F822" s="52"/>
    </row>
    <row r="823">
      <c r="C823" s="216"/>
      <c r="F823" s="52"/>
    </row>
    <row r="824">
      <c r="C824" s="216"/>
      <c r="F824" s="52"/>
    </row>
    <row r="825">
      <c r="C825" s="216"/>
      <c r="F825" s="52"/>
    </row>
    <row r="826">
      <c r="C826" s="216"/>
      <c r="F826" s="52"/>
    </row>
    <row r="827">
      <c r="C827" s="216"/>
      <c r="F827" s="52"/>
    </row>
    <row r="828">
      <c r="C828" s="216"/>
      <c r="F828" s="52"/>
    </row>
    <row r="829">
      <c r="C829" s="216"/>
      <c r="F829" s="52"/>
    </row>
    <row r="830">
      <c r="C830" s="216"/>
      <c r="F830" s="52"/>
    </row>
    <row r="831">
      <c r="C831" s="216"/>
      <c r="F831" s="52"/>
    </row>
    <row r="832">
      <c r="C832" s="216"/>
      <c r="F832" s="52"/>
    </row>
    <row r="833">
      <c r="C833" s="216"/>
      <c r="F833" s="52"/>
    </row>
    <row r="834">
      <c r="C834" s="216"/>
      <c r="F834" s="52"/>
    </row>
    <row r="835">
      <c r="C835" s="216"/>
      <c r="F835" s="52"/>
    </row>
    <row r="836">
      <c r="C836" s="216"/>
      <c r="F836" s="52"/>
    </row>
    <row r="837">
      <c r="C837" s="216"/>
      <c r="F837" s="52"/>
    </row>
    <row r="838">
      <c r="C838" s="216"/>
      <c r="F838" s="52"/>
    </row>
    <row r="839">
      <c r="C839" s="216"/>
      <c r="F839" s="52"/>
    </row>
    <row r="840">
      <c r="C840" s="216"/>
      <c r="F840" s="52"/>
    </row>
    <row r="841">
      <c r="C841" s="216"/>
      <c r="F841" s="52"/>
    </row>
    <row r="842">
      <c r="C842" s="216"/>
      <c r="F842" s="52"/>
    </row>
    <row r="843">
      <c r="C843" s="216"/>
      <c r="F843" s="52"/>
    </row>
    <row r="844">
      <c r="C844" s="216"/>
      <c r="F844" s="52"/>
    </row>
    <row r="845">
      <c r="C845" s="216"/>
      <c r="F845" s="52"/>
    </row>
    <row r="846">
      <c r="C846" s="216"/>
      <c r="F846" s="52"/>
    </row>
    <row r="847">
      <c r="C847" s="216"/>
      <c r="F847" s="52"/>
    </row>
    <row r="848">
      <c r="C848" s="216"/>
      <c r="F848" s="52"/>
    </row>
    <row r="849">
      <c r="C849" s="216"/>
      <c r="F849" s="52"/>
    </row>
    <row r="850">
      <c r="C850" s="216"/>
      <c r="F850" s="52"/>
    </row>
    <row r="851">
      <c r="C851" s="216"/>
      <c r="F851" s="52"/>
    </row>
    <row r="852">
      <c r="C852" s="216"/>
      <c r="F852" s="52"/>
    </row>
    <row r="853">
      <c r="C853" s="216"/>
      <c r="F853" s="52"/>
    </row>
    <row r="854">
      <c r="C854" s="216"/>
      <c r="F854" s="52"/>
    </row>
    <row r="855">
      <c r="C855" s="216"/>
      <c r="F855" s="52"/>
    </row>
    <row r="856">
      <c r="C856" s="216"/>
      <c r="F856" s="52"/>
    </row>
    <row r="857">
      <c r="C857" s="216"/>
      <c r="F857" s="52"/>
    </row>
    <row r="858">
      <c r="C858" s="216"/>
      <c r="F858" s="52"/>
    </row>
    <row r="859">
      <c r="C859" s="216"/>
      <c r="F859" s="52"/>
    </row>
    <row r="860">
      <c r="C860" s="216"/>
      <c r="F860" s="52"/>
    </row>
    <row r="861">
      <c r="C861" s="216"/>
      <c r="F861" s="52"/>
    </row>
    <row r="862">
      <c r="C862" s="216"/>
      <c r="F862" s="52"/>
    </row>
    <row r="863">
      <c r="C863" s="216"/>
      <c r="F863" s="52"/>
    </row>
    <row r="864">
      <c r="C864" s="216"/>
      <c r="F864" s="52"/>
    </row>
    <row r="865">
      <c r="C865" s="216"/>
      <c r="F865" s="52"/>
    </row>
    <row r="866">
      <c r="C866" s="216"/>
      <c r="F866" s="52"/>
    </row>
    <row r="867">
      <c r="C867" s="216"/>
      <c r="F867" s="52"/>
    </row>
    <row r="868">
      <c r="C868" s="216"/>
      <c r="F868" s="52"/>
    </row>
    <row r="869">
      <c r="C869" s="216"/>
      <c r="F869" s="52"/>
    </row>
    <row r="870">
      <c r="C870" s="216"/>
      <c r="F870" s="52"/>
    </row>
    <row r="871">
      <c r="C871" s="216"/>
      <c r="F871" s="52"/>
    </row>
    <row r="872">
      <c r="C872" s="216"/>
      <c r="F872" s="52"/>
    </row>
    <row r="873">
      <c r="C873" s="216"/>
      <c r="F873" s="52"/>
    </row>
    <row r="874">
      <c r="C874" s="216"/>
      <c r="F874" s="52"/>
    </row>
    <row r="875">
      <c r="C875" s="216"/>
      <c r="F875" s="52"/>
    </row>
    <row r="876">
      <c r="C876" s="216"/>
      <c r="F876" s="52"/>
    </row>
    <row r="877">
      <c r="C877" s="216"/>
      <c r="F877" s="52"/>
    </row>
    <row r="878">
      <c r="C878" s="216"/>
      <c r="F878" s="52"/>
    </row>
    <row r="879">
      <c r="C879" s="216"/>
      <c r="F879" s="52"/>
    </row>
    <row r="880">
      <c r="C880" s="216"/>
      <c r="F880" s="52"/>
    </row>
    <row r="881">
      <c r="C881" s="216"/>
      <c r="F881" s="52"/>
    </row>
    <row r="882">
      <c r="C882" s="216"/>
      <c r="F882" s="52"/>
    </row>
    <row r="883">
      <c r="C883" s="216"/>
      <c r="F883" s="52"/>
    </row>
    <row r="884">
      <c r="C884" s="216"/>
      <c r="F884" s="52"/>
    </row>
    <row r="885">
      <c r="C885" s="216"/>
      <c r="F885" s="52"/>
    </row>
    <row r="886">
      <c r="C886" s="216"/>
      <c r="F886" s="52"/>
    </row>
    <row r="887">
      <c r="C887" s="216"/>
      <c r="F887" s="52"/>
    </row>
    <row r="888">
      <c r="C888" s="216"/>
      <c r="F888" s="52"/>
    </row>
    <row r="889">
      <c r="C889" s="216"/>
      <c r="F889" s="52"/>
    </row>
    <row r="890">
      <c r="C890" s="216"/>
      <c r="F890" s="52"/>
    </row>
    <row r="891">
      <c r="C891" s="216"/>
      <c r="F891" s="52"/>
    </row>
    <row r="892">
      <c r="C892" s="216"/>
      <c r="F892" s="52"/>
    </row>
    <row r="893">
      <c r="C893" s="216"/>
      <c r="F893" s="52"/>
    </row>
    <row r="894">
      <c r="C894" s="216"/>
      <c r="F894" s="52"/>
    </row>
    <row r="895">
      <c r="C895" s="216"/>
      <c r="F895" s="52"/>
    </row>
    <row r="896">
      <c r="C896" s="216"/>
      <c r="F896" s="52"/>
    </row>
    <row r="897">
      <c r="C897" s="216"/>
      <c r="F897" s="52"/>
    </row>
    <row r="898">
      <c r="C898" s="216"/>
      <c r="F898" s="52"/>
    </row>
    <row r="899">
      <c r="C899" s="216"/>
      <c r="F899" s="52"/>
    </row>
    <row r="900">
      <c r="C900" s="216"/>
      <c r="F900" s="52"/>
    </row>
    <row r="901">
      <c r="C901" s="216"/>
      <c r="F901" s="52"/>
    </row>
    <row r="902">
      <c r="C902" s="216"/>
      <c r="F902" s="52"/>
    </row>
    <row r="903">
      <c r="C903" s="216"/>
      <c r="F903" s="52"/>
    </row>
    <row r="904">
      <c r="C904" s="216"/>
      <c r="F904" s="52"/>
    </row>
    <row r="905">
      <c r="C905" s="216"/>
      <c r="F905" s="52"/>
    </row>
    <row r="906">
      <c r="C906" s="216"/>
      <c r="F906" s="52"/>
    </row>
    <row r="907">
      <c r="C907" s="216"/>
      <c r="F907" s="52"/>
    </row>
    <row r="908">
      <c r="C908" s="216"/>
      <c r="F908" s="52"/>
    </row>
    <row r="909">
      <c r="C909" s="216"/>
      <c r="F909" s="52"/>
    </row>
    <row r="910">
      <c r="C910" s="216"/>
      <c r="F910" s="52"/>
    </row>
    <row r="911">
      <c r="C911" s="216"/>
      <c r="F911" s="52"/>
    </row>
    <row r="912">
      <c r="C912" s="216"/>
      <c r="F912" s="52"/>
    </row>
    <row r="913">
      <c r="C913" s="216"/>
      <c r="F913" s="52"/>
    </row>
    <row r="914">
      <c r="C914" s="216"/>
      <c r="F914" s="52"/>
    </row>
    <row r="915">
      <c r="C915" s="216"/>
      <c r="F915" s="52"/>
    </row>
    <row r="916">
      <c r="C916" s="216"/>
      <c r="F916" s="52"/>
    </row>
    <row r="917">
      <c r="C917" s="216"/>
      <c r="F917" s="52"/>
    </row>
    <row r="918">
      <c r="C918" s="216"/>
      <c r="F918" s="52"/>
    </row>
    <row r="919">
      <c r="C919" s="216"/>
      <c r="F919" s="52"/>
    </row>
    <row r="920">
      <c r="C920" s="216"/>
      <c r="F920" s="52"/>
    </row>
    <row r="921">
      <c r="C921" s="216"/>
      <c r="F921" s="52"/>
    </row>
    <row r="922">
      <c r="C922" s="216"/>
      <c r="F922" s="52"/>
    </row>
    <row r="923">
      <c r="C923" s="216"/>
      <c r="F923" s="52"/>
    </row>
    <row r="924">
      <c r="C924" s="216"/>
      <c r="F924" s="52"/>
    </row>
    <row r="925">
      <c r="C925" s="216"/>
      <c r="F925" s="52"/>
    </row>
    <row r="926">
      <c r="C926" s="216"/>
      <c r="F926" s="52"/>
    </row>
    <row r="927">
      <c r="C927" s="216"/>
      <c r="F927" s="52"/>
    </row>
    <row r="928">
      <c r="C928" s="216"/>
      <c r="F928" s="52"/>
    </row>
    <row r="929">
      <c r="C929" s="216"/>
      <c r="F929" s="52"/>
    </row>
    <row r="930">
      <c r="C930" s="216"/>
      <c r="F930" s="52"/>
    </row>
    <row r="931">
      <c r="C931" s="216"/>
      <c r="F931" s="52"/>
    </row>
    <row r="932">
      <c r="C932" s="216"/>
      <c r="F932" s="52"/>
    </row>
    <row r="933">
      <c r="C933" s="216"/>
      <c r="F933" s="52"/>
    </row>
    <row r="934">
      <c r="C934" s="216"/>
      <c r="F934" s="52"/>
    </row>
    <row r="935">
      <c r="C935" s="216"/>
      <c r="F935" s="52"/>
    </row>
    <row r="936">
      <c r="C936" s="216"/>
      <c r="F936" s="52"/>
    </row>
    <row r="937">
      <c r="C937" s="216"/>
      <c r="F937" s="52"/>
    </row>
    <row r="938">
      <c r="C938" s="216"/>
      <c r="F938" s="52"/>
    </row>
    <row r="939">
      <c r="C939" s="216"/>
      <c r="F939" s="52"/>
    </row>
    <row r="940">
      <c r="C940" s="216"/>
      <c r="F940" s="52"/>
    </row>
    <row r="941">
      <c r="C941" s="216"/>
      <c r="F941" s="52"/>
    </row>
    <row r="942">
      <c r="C942" s="216"/>
      <c r="F942" s="52"/>
    </row>
    <row r="943">
      <c r="C943" s="216"/>
      <c r="F943" s="52"/>
    </row>
    <row r="944">
      <c r="C944" s="216"/>
      <c r="F944" s="52"/>
    </row>
    <row r="945">
      <c r="C945" s="216"/>
      <c r="F945" s="52"/>
    </row>
    <row r="946">
      <c r="C946" s="216"/>
      <c r="F946" s="52"/>
    </row>
    <row r="947">
      <c r="C947" s="216"/>
      <c r="F947" s="52"/>
    </row>
    <row r="948">
      <c r="C948" s="216"/>
      <c r="F948" s="52"/>
    </row>
    <row r="949">
      <c r="C949" s="216"/>
      <c r="F949" s="52"/>
    </row>
    <row r="950">
      <c r="C950" s="216"/>
      <c r="F950" s="52"/>
    </row>
    <row r="951">
      <c r="C951" s="216"/>
      <c r="F951" s="52"/>
    </row>
    <row r="952">
      <c r="C952" s="216"/>
      <c r="F952" s="52"/>
    </row>
    <row r="953">
      <c r="C953" s="216"/>
      <c r="F953" s="52"/>
    </row>
    <row r="954">
      <c r="C954" s="216"/>
      <c r="F954" s="52"/>
    </row>
    <row r="955">
      <c r="C955" s="216"/>
      <c r="F955" s="52"/>
    </row>
    <row r="956">
      <c r="C956" s="216"/>
      <c r="F956" s="52"/>
    </row>
    <row r="957">
      <c r="C957" s="216"/>
      <c r="F957" s="52"/>
    </row>
    <row r="958">
      <c r="C958" s="216"/>
      <c r="F958" s="52"/>
    </row>
    <row r="959">
      <c r="C959" s="216"/>
      <c r="F959" s="52"/>
    </row>
    <row r="960">
      <c r="C960" s="216"/>
      <c r="F960" s="52"/>
    </row>
    <row r="961">
      <c r="C961" s="216"/>
      <c r="F961" s="52"/>
    </row>
  </sheetData>
  <mergeCells count="1">
    <mergeCell ref="I13:J13"/>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8.14"/>
    <col customWidth="1" min="3" max="3" width="7.57"/>
    <col customWidth="1" min="4" max="4" width="7.43"/>
    <col customWidth="1" min="5" max="5" width="65.71"/>
    <col customWidth="1" min="6" max="6" width="30.0"/>
    <col customWidth="1" min="7" max="7" width="23.43"/>
  </cols>
  <sheetData>
    <row r="1">
      <c r="A1" s="1" t="s">
        <v>0</v>
      </c>
      <c r="B1" s="3" t="s">
        <v>3</v>
      </c>
      <c r="C1" s="3" t="s">
        <v>5</v>
      </c>
      <c r="D1" s="1" t="s">
        <v>6</v>
      </c>
      <c r="E1" s="1" t="s">
        <v>7</v>
      </c>
      <c r="F1" s="5" t="s">
        <v>8</v>
      </c>
      <c r="G1" s="18" t="s">
        <v>10</v>
      </c>
      <c r="H1" s="24"/>
      <c r="I1" s="24"/>
      <c r="J1" s="24"/>
      <c r="K1" s="24"/>
      <c r="L1" s="24"/>
      <c r="M1" s="24"/>
      <c r="N1" s="24"/>
      <c r="O1" s="24"/>
      <c r="P1" s="24"/>
      <c r="Q1" s="24"/>
      <c r="R1" s="24"/>
      <c r="S1" s="24"/>
      <c r="T1" s="24"/>
      <c r="U1" s="24"/>
      <c r="V1" s="24"/>
      <c r="W1" s="24"/>
      <c r="X1" s="24"/>
      <c r="Y1" s="24"/>
      <c r="Z1" s="24"/>
    </row>
    <row r="2">
      <c r="A2" s="187">
        <v>43986.0</v>
      </c>
      <c r="B2" s="189">
        <v>500000.0</v>
      </c>
      <c r="C2" s="194"/>
      <c r="D2" s="79"/>
      <c r="E2" s="81" t="s">
        <v>329</v>
      </c>
      <c r="F2" s="81" t="s">
        <v>330</v>
      </c>
      <c r="G2" s="81" t="s">
        <v>331</v>
      </c>
      <c r="H2" s="52"/>
      <c r="I2" s="52"/>
      <c r="J2" s="52"/>
      <c r="K2" s="52"/>
      <c r="L2" s="52"/>
      <c r="M2" s="52"/>
      <c r="N2" s="52"/>
      <c r="O2" s="52"/>
      <c r="P2" s="52"/>
      <c r="Q2" s="52"/>
      <c r="R2" s="52"/>
      <c r="S2" s="52"/>
      <c r="T2" s="52"/>
      <c r="U2" s="52"/>
      <c r="V2" s="52"/>
      <c r="W2" s="52"/>
      <c r="X2" s="52"/>
      <c r="Y2" s="52"/>
      <c r="Z2" s="52"/>
    </row>
    <row r="3">
      <c r="A3" s="187">
        <v>43986.0</v>
      </c>
      <c r="B3" s="189">
        <v>6500.0</v>
      </c>
      <c r="C3" s="189">
        <v>450.0</v>
      </c>
      <c r="D3" s="79"/>
      <c r="E3" s="81" t="s">
        <v>339</v>
      </c>
      <c r="F3" s="81" t="s">
        <v>43</v>
      </c>
      <c r="G3" s="81" t="s">
        <v>24</v>
      </c>
      <c r="H3" s="52"/>
      <c r="I3" s="52"/>
      <c r="J3" s="52"/>
      <c r="K3" s="52"/>
      <c r="L3" s="52"/>
      <c r="M3" s="52"/>
      <c r="N3" s="52"/>
      <c r="O3" s="52"/>
      <c r="P3" s="52"/>
      <c r="Q3" s="52"/>
      <c r="R3" s="52"/>
      <c r="S3" s="52"/>
      <c r="T3" s="52"/>
      <c r="U3" s="52"/>
      <c r="V3" s="52"/>
      <c r="W3" s="52"/>
      <c r="X3" s="52"/>
      <c r="Y3" s="52"/>
      <c r="Z3" s="52"/>
    </row>
    <row r="4">
      <c r="A4" s="187">
        <v>43986.0</v>
      </c>
      <c r="B4" s="189">
        <v>11865.0</v>
      </c>
      <c r="C4" s="194"/>
      <c r="D4" s="79"/>
      <c r="E4" s="81" t="s">
        <v>352</v>
      </c>
      <c r="F4" s="81" t="s">
        <v>43</v>
      </c>
      <c r="G4" s="81" t="s">
        <v>354</v>
      </c>
      <c r="H4" s="52"/>
      <c r="I4" s="52"/>
      <c r="J4" s="52"/>
      <c r="K4" s="52"/>
      <c r="L4" s="52"/>
      <c r="M4" s="52"/>
      <c r="N4" s="52"/>
      <c r="O4" s="52"/>
      <c r="P4" s="52"/>
      <c r="Q4" s="52"/>
      <c r="R4" s="52"/>
      <c r="S4" s="52"/>
      <c r="T4" s="52"/>
      <c r="U4" s="52"/>
      <c r="V4" s="52"/>
      <c r="W4" s="52"/>
      <c r="X4" s="52"/>
      <c r="Y4" s="52"/>
      <c r="Z4" s="52"/>
    </row>
    <row r="5">
      <c r="A5" s="201">
        <v>43955.0</v>
      </c>
      <c r="B5" s="48"/>
      <c r="C5" s="71">
        <v>66.0</v>
      </c>
      <c r="D5" s="52"/>
      <c r="E5" s="46" t="s">
        <v>375</v>
      </c>
      <c r="F5" s="46" t="s">
        <v>43</v>
      </c>
      <c r="G5" s="46" t="s">
        <v>331</v>
      </c>
      <c r="H5" s="52"/>
      <c r="I5" s="52"/>
      <c r="J5" s="52"/>
      <c r="K5" s="52"/>
      <c r="L5" s="52"/>
      <c r="M5" s="52"/>
      <c r="N5" s="52"/>
      <c r="O5" s="52"/>
      <c r="P5" s="52"/>
      <c r="Q5" s="52"/>
      <c r="R5" s="52"/>
      <c r="S5" s="52"/>
      <c r="T5" s="52"/>
      <c r="U5" s="52"/>
      <c r="V5" s="52"/>
      <c r="W5" s="52"/>
      <c r="X5" s="52"/>
      <c r="Y5" s="52"/>
      <c r="Z5" s="52"/>
    </row>
    <row r="6">
      <c r="A6" s="201">
        <v>43955.0</v>
      </c>
      <c r="B6" s="71">
        <v>337.0</v>
      </c>
      <c r="C6" s="48"/>
      <c r="D6" s="52"/>
      <c r="E6" s="46" t="s">
        <v>378</v>
      </c>
      <c r="F6" s="46" t="s">
        <v>43</v>
      </c>
      <c r="G6" s="46" t="s">
        <v>200</v>
      </c>
      <c r="H6" s="52"/>
      <c r="I6" s="52"/>
      <c r="J6" s="52"/>
      <c r="K6" s="52"/>
      <c r="L6" s="52"/>
      <c r="M6" s="52"/>
      <c r="N6" s="52"/>
      <c r="O6" s="52"/>
      <c r="P6" s="52"/>
      <c r="Q6" s="52"/>
      <c r="R6" s="52"/>
      <c r="S6" s="52"/>
      <c r="T6" s="52"/>
      <c r="U6" s="52"/>
      <c r="V6" s="52"/>
      <c r="W6" s="52"/>
      <c r="X6" s="52"/>
      <c r="Y6" s="52"/>
      <c r="Z6" s="52"/>
    </row>
    <row r="7">
      <c r="A7" s="201">
        <v>43925.0</v>
      </c>
      <c r="B7" s="71">
        <v>40.0</v>
      </c>
      <c r="C7" s="71">
        <v>2.0</v>
      </c>
      <c r="D7" s="52"/>
      <c r="E7" s="46" t="s">
        <v>381</v>
      </c>
      <c r="F7" s="46" t="s">
        <v>43</v>
      </c>
      <c r="G7" s="46" t="s">
        <v>23</v>
      </c>
      <c r="H7" s="52"/>
      <c r="I7" s="52"/>
      <c r="J7" s="52"/>
      <c r="K7" s="52"/>
      <c r="L7" s="52"/>
      <c r="M7" s="52"/>
      <c r="N7" s="52"/>
      <c r="O7" s="52"/>
      <c r="P7" s="52"/>
      <c r="Q7" s="52"/>
      <c r="R7" s="52"/>
      <c r="S7" s="52"/>
      <c r="T7" s="52"/>
      <c r="U7" s="52"/>
      <c r="V7" s="52"/>
      <c r="W7" s="52"/>
      <c r="X7" s="52"/>
      <c r="Y7" s="52"/>
      <c r="Z7" s="52"/>
    </row>
    <row r="8">
      <c r="A8" s="201">
        <v>43925.0</v>
      </c>
      <c r="B8" s="71">
        <v>40.0</v>
      </c>
      <c r="C8" s="48"/>
      <c r="D8" s="52"/>
      <c r="E8" s="46" t="s">
        <v>382</v>
      </c>
      <c r="F8" s="46" t="s">
        <v>43</v>
      </c>
      <c r="G8" s="46" t="s">
        <v>23</v>
      </c>
      <c r="H8" s="52"/>
      <c r="I8" s="52"/>
      <c r="J8" s="52"/>
      <c r="K8" s="52"/>
      <c r="L8" s="52"/>
      <c r="M8" s="52"/>
      <c r="N8" s="52"/>
      <c r="O8" s="52"/>
      <c r="P8" s="52"/>
      <c r="Q8" s="52"/>
      <c r="R8" s="52"/>
      <c r="S8" s="52"/>
      <c r="T8" s="52"/>
      <c r="U8" s="52"/>
      <c r="V8" s="52"/>
      <c r="W8" s="52"/>
      <c r="X8" s="52"/>
      <c r="Y8" s="52"/>
      <c r="Z8" s="52"/>
    </row>
    <row r="9">
      <c r="A9" s="201">
        <v>43834.0</v>
      </c>
      <c r="B9" s="48"/>
      <c r="C9" s="48"/>
      <c r="D9" s="46">
        <v>6017.0</v>
      </c>
      <c r="E9" s="46" t="s">
        <v>383</v>
      </c>
      <c r="F9" s="46" t="s">
        <v>43</v>
      </c>
      <c r="G9" s="46" t="s">
        <v>331</v>
      </c>
      <c r="H9" s="52"/>
      <c r="I9" s="52"/>
      <c r="J9" s="52"/>
      <c r="K9" s="52"/>
      <c r="L9" s="52"/>
      <c r="M9" s="52"/>
      <c r="N9" s="52"/>
      <c r="O9" s="52"/>
      <c r="P9" s="52"/>
      <c r="Q9" s="52"/>
      <c r="R9" s="52"/>
      <c r="S9" s="52"/>
      <c r="T9" s="52"/>
      <c r="U9" s="52"/>
      <c r="V9" s="52"/>
      <c r="W9" s="52"/>
      <c r="X9" s="52"/>
      <c r="Y9" s="52"/>
      <c r="Z9" s="52"/>
    </row>
    <row r="10">
      <c r="A10" s="46" t="s">
        <v>385</v>
      </c>
      <c r="B10" s="71">
        <v>3.0</v>
      </c>
      <c r="C10" s="48"/>
      <c r="D10" s="52"/>
      <c r="E10" s="46" t="s">
        <v>387</v>
      </c>
      <c r="F10" s="46" t="s">
        <v>43</v>
      </c>
      <c r="G10" s="46" t="s">
        <v>126</v>
      </c>
      <c r="H10" s="52"/>
      <c r="I10" s="52"/>
      <c r="J10" s="52"/>
      <c r="K10" s="52"/>
      <c r="L10" s="52"/>
      <c r="M10" s="52"/>
      <c r="N10" s="52"/>
      <c r="O10" s="52"/>
      <c r="P10" s="52"/>
      <c r="Q10" s="52"/>
      <c r="R10" s="52"/>
      <c r="S10" s="52"/>
      <c r="T10" s="52"/>
      <c r="U10" s="52"/>
      <c r="V10" s="52"/>
      <c r="W10" s="52"/>
      <c r="X10" s="52"/>
      <c r="Y10" s="52"/>
      <c r="Z10" s="52"/>
    </row>
    <row r="11">
      <c r="A11" s="46" t="s">
        <v>388</v>
      </c>
      <c r="B11" s="48"/>
      <c r="C11" s="71">
        <v>600.0</v>
      </c>
      <c r="D11" s="52"/>
      <c r="E11" s="46" t="s">
        <v>389</v>
      </c>
      <c r="F11" s="46" t="s">
        <v>390</v>
      </c>
      <c r="G11" s="46" t="s">
        <v>391</v>
      </c>
      <c r="H11" s="52"/>
      <c r="I11" s="52"/>
      <c r="J11" s="52"/>
      <c r="K11" s="52"/>
      <c r="L11" s="52"/>
      <c r="M11" s="52"/>
      <c r="N11" s="52"/>
      <c r="O11" s="52"/>
      <c r="P11" s="52"/>
      <c r="Q11" s="52"/>
      <c r="R11" s="52"/>
      <c r="S11" s="52"/>
      <c r="T11" s="52"/>
      <c r="U11" s="52"/>
      <c r="V11" s="52"/>
      <c r="W11" s="52"/>
      <c r="X11" s="52"/>
      <c r="Y11" s="52"/>
      <c r="Z11" s="52"/>
    </row>
    <row r="12">
      <c r="A12" s="46" t="s">
        <v>388</v>
      </c>
      <c r="B12" s="71">
        <v>472.0</v>
      </c>
      <c r="C12" s="48"/>
      <c r="D12" s="52"/>
      <c r="E12" s="46" t="s">
        <v>394</v>
      </c>
      <c r="F12" s="46" t="s">
        <v>43</v>
      </c>
      <c r="G12" s="46" t="s">
        <v>331</v>
      </c>
      <c r="H12" s="52"/>
      <c r="I12" s="52"/>
      <c r="J12" s="52"/>
      <c r="K12" s="52"/>
      <c r="L12" s="52"/>
      <c r="M12" s="52"/>
      <c r="N12" s="52"/>
      <c r="O12" s="52"/>
      <c r="P12" s="52"/>
      <c r="Q12" s="52"/>
      <c r="R12" s="52"/>
      <c r="S12" s="52"/>
      <c r="T12" s="52"/>
      <c r="U12" s="52"/>
      <c r="V12" s="52"/>
      <c r="W12" s="52"/>
      <c r="X12" s="52"/>
      <c r="Y12" s="52"/>
      <c r="Z12" s="52"/>
    </row>
    <row r="13">
      <c r="A13" s="46" t="s">
        <v>397</v>
      </c>
      <c r="B13" s="71">
        <v>37.0</v>
      </c>
      <c r="C13" s="48"/>
      <c r="D13" s="52"/>
      <c r="E13" s="46" t="s">
        <v>398</v>
      </c>
      <c r="F13" s="46" t="s">
        <v>43</v>
      </c>
      <c r="G13" s="46" t="s">
        <v>184</v>
      </c>
      <c r="H13" s="52"/>
      <c r="I13" s="52"/>
      <c r="J13" s="52"/>
      <c r="K13" s="52"/>
      <c r="L13" s="52"/>
      <c r="M13" s="52"/>
      <c r="N13" s="52"/>
      <c r="O13" s="52"/>
      <c r="P13" s="52"/>
      <c r="Q13" s="52"/>
      <c r="R13" s="52"/>
      <c r="S13" s="52"/>
      <c r="T13" s="52"/>
      <c r="U13" s="52"/>
      <c r="V13" s="52"/>
      <c r="W13" s="52"/>
      <c r="X13" s="52"/>
      <c r="Y13" s="52"/>
      <c r="Z13" s="52"/>
    </row>
    <row r="14">
      <c r="A14" s="46" t="s">
        <v>406</v>
      </c>
      <c r="B14" s="48">
        <f>68+87</f>
        <v>155</v>
      </c>
      <c r="C14" s="48"/>
      <c r="D14" s="52"/>
      <c r="E14" s="46" t="s">
        <v>409</v>
      </c>
      <c r="F14" s="46" t="s">
        <v>43</v>
      </c>
      <c r="G14" s="46" t="s">
        <v>23</v>
      </c>
      <c r="H14" s="52"/>
      <c r="I14" s="52"/>
      <c r="J14" s="52"/>
      <c r="K14" s="52"/>
      <c r="L14" s="52"/>
      <c r="M14" s="52"/>
      <c r="N14" s="52"/>
      <c r="O14" s="52"/>
      <c r="P14" s="52"/>
      <c r="Q14" s="52"/>
      <c r="R14" s="52"/>
      <c r="S14" s="52"/>
      <c r="T14" s="52"/>
      <c r="U14" s="52"/>
      <c r="V14" s="52"/>
      <c r="W14" s="52"/>
      <c r="X14" s="52"/>
      <c r="Y14" s="52"/>
      <c r="Z14" s="52"/>
    </row>
    <row r="15">
      <c r="A15" s="81" t="s">
        <v>417</v>
      </c>
      <c r="B15" s="189">
        <v>55344.0</v>
      </c>
      <c r="C15" s="189">
        <v>2703.0</v>
      </c>
      <c r="D15" s="79"/>
      <c r="E15" s="81" t="s">
        <v>419</v>
      </c>
      <c r="F15" s="81" t="s">
        <v>421</v>
      </c>
      <c r="G15" s="81" t="s">
        <v>331</v>
      </c>
      <c r="H15" s="52"/>
      <c r="I15" s="52"/>
      <c r="J15" s="52"/>
      <c r="K15" s="52"/>
      <c r="L15" s="52"/>
      <c r="M15" s="52"/>
      <c r="N15" s="52"/>
      <c r="O15" s="52"/>
      <c r="P15" s="52"/>
      <c r="Q15" s="52"/>
      <c r="R15" s="52"/>
      <c r="S15" s="52"/>
      <c r="T15" s="52"/>
      <c r="U15" s="52"/>
      <c r="V15" s="52"/>
      <c r="W15" s="52"/>
      <c r="X15" s="52"/>
      <c r="Y15" s="52"/>
      <c r="Z15" s="52"/>
    </row>
    <row r="16">
      <c r="A16" s="46" t="s">
        <v>427</v>
      </c>
      <c r="B16" s="71">
        <v>63.0</v>
      </c>
      <c r="C16" s="48"/>
      <c r="D16" s="52"/>
      <c r="E16" s="46" t="s">
        <v>428</v>
      </c>
      <c r="F16" s="46" t="s">
        <v>43</v>
      </c>
      <c r="G16" s="46" t="s">
        <v>75</v>
      </c>
      <c r="H16" s="52"/>
      <c r="I16" s="52"/>
      <c r="J16" s="52"/>
      <c r="K16" s="52"/>
      <c r="L16" s="52"/>
      <c r="M16" s="52"/>
      <c r="N16" s="52"/>
      <c r="O16" s="52"/>
      <c r="P16" s="52"/>
      <c r="Q16" s="52"/>
      <c r="R16" s="52"/>
      <c r="S16" s="52"/>
      <c r="T16" s="52"/>
      <c r="U16" s="52"/>
      <c r="V16" s="52"/>
      <c r="W16" s="52"/>
      <c r="X16" s="52"/>
      <c r="Y16" s="52"/>
      <c r="Z16" s="52"/>
    </row>
    <row r="17">
      <c r="A17" s="46" t="s">
        <v>427</v>
      </c>
      <c r="B17" s="71">
        <v>170.0</v>
      </c>
      <c r="C17" s="71">
        <v>37.0</v>
      </c>
      <c r="D17" s="52"/>
      <c r="E17" s="46" t="s">
        <v>437</v>
      </c>
      <c r="F17" s="46" t="s">
        <v>43</v>
      </c>
      <c r="G17" s="46" t="s">
        <v>188</v>
      </c>
      <c r="H17" s="52"/>
      <c r="I17" s="52"/>
      <c r="J17" s="52"/>
      <c r="K17" s="52"/>
      <c r="L17" s="52"/>
      <c r="M17" s="52"/>
      <c r="N17" s="52"/>
      <c r="O17" s="52"/>
      <c r="P17" s="52"/>
      <c r="Q17" s="52"/>
      <c r="R17" s="52"/>
      <c r="S17" s="52"/>
      <c r="T17" s="52"/>
      <c r="U17" s="52"/>
      <c r="V17" s="52"/>
      <c r="W17" s="52"/>
      <c r="X17" s="52"/>
      <c r="Y17" s="52"/>
      <c r="Z17" s="52"/>
    </row>
    <row r="18">
      <c r="A18" s="46" t="s">
        <v>427</v>
      </c>
      <c r="B18" s="71">
        <v>725.0</v>
      </c>
      <c r="C18" s="71">
        <v>72.0</v>
      </c>
      <c r="D18" s="52"/>
      <c r="E18" s="46" t="s">
        <v>442</v>
      </c>
      <c r="F18" s="46" t="s">
        <v>43</v>
      </c>
      <c r="G18" s="46" t="s">
        <v>200</v>
      </c>
      <c r="H18" s="52"/>
      <c r="I18" s="52"/>
      <c r="J18" s="52"/>
      <c r="K18" s="52"/>
      <c r="L18" s="52"/>
      <c r="M18" s="52"/>
      <c r="N18" s="52"/>
      <c r="O18" s="52"/>
      <c r="P18" s="52"/>
      <c r="Q18" s="52"/>
      <c r="R18" s="52"/>
      <c r="S18" s="52"/>
      <c r="T18" s="52"/>
      <c r="U18" s="52"/>
      <c r="V18" s="52"/>
      <c r="W18" s="52"/>
      <c r="X18" s="52"/>
      <c r="Y18" s="52"/>
      <c r="Z18" s="52"/>
    </row>
    <row r="19">
      <c r="A19" s="81" t="s">
        <v>445</v>
      </c>
      <c r="B19" s="189">
        <v>52000.0</v>
      </c>
      <c r="C19" s="194"/>
      <c r="D19" s="81"/>
      <c r="E19" s="81" t="s">
        <v>446</v>
      </c>
      <c r="F19" s="81" t="s">
        <v>421</v>
      </c>
      <c r="G19" s="81" t="s">
        <v>331</v>
      </c>
      <c r="H19" s="52"/>
      <c r="I19" s="52"/>
      <c r="J19" s="52"/>
      <c r="K19" s="52"/>
      <c r="L19" s="52"/>
      <c r="M19" s="52"/>
      <c r="N19" s="52"/>
      <c r="O19" s="52"/>
      <c r="P19" s="52"/>
      <c r="Q19" s="52"/>
      <c r="R19" s="52"/>
      <c r="S19" s="52"/>
      <c r="T19" s="52"/>
      <c r="U19" s="52"/>
      <c r="V19" s="52"/>
      <c r="W19" s="52"/>
      <c r="X19" s="52"/>
      <c r="Y19" s="52"/>
      <c r="Z19" s="52"/>
    </row>
    <row r="20">
      <c r="A20" s="81" t="s">
        <v>452</v>
      </c>
      <c r="B20" s="189">
        <v>46972.0</v>
      </c>
      <c r="C20" s="189">
        <v>2216.0</v>
      </c>
      <c r="D20" s="81"/>
      <c r="E20" s="81" t="s">
        <v>455</v>
      </c>
      <c r="F20" s="81" t="s">
        <v>421</v>
      </c>
      <c r="G20" s="81" t="s">
        <v>331</v>
      </c>
      <c r="H20" s="52"/>
      <c r="I20" s="52"/>
      <c r="J20" s="52"/>
      <c r="K20" s="52"/>
      <c r="L20" s="52"/>
      <c r="M20" s="52"/>
      <c r="N20" s="52"/>
      <c r="O20" s="52"/>
      <c r="P20" s="52"/>
      <c r="Q20" s="52"/>
      <c r="R20" s="52"/>
      <c r="S20" s="52"/>
      <c r="T20" s="52"/>
      <c r="U20" s="52"/>
      <c r="V20" s="52"/>
      <c r="W20" s="52"/>
      <c r="X20" s="52"/>
      <c r="Y20" s="52"/>
      <c r="Z20" s="52"/>
    </row>
    <row r="21">
      <c r="A21" s="46" t="s">
        <v>457</v>
      </c>
      <c r="B21" s="48"/>
      <c r="C21" s="48"/>
      <c r="D21" s="46">
        <v>1.0</v>
      </c>
      <c r="E21" s="46" t="s">
        <v>459</v>
      </c>
      <c r="F21" s="46" t="s">
        <v>43</v>
      </c>
      <c r="G21" s="46" t="s">
        <v>23</v>
      </c>
      <c r="H21" s="52"/>
      <c r="I21" s="52"/>
      <c r="J21" s="52"/>
      <c r="K21" s="52"/>
      <c r="L21" s="52"/>
      <c r="M21" s="52"/>
      <c r="N21" s="52"/>
      <c r="O21" s="52"/>
      <c r="P21" s="52"/>
      <c r="Q21" s="52"/>
      <c r="R21" s="52"/>
      <c r="S21" s="52"/>
      <c r="T21" s="52"/>
      <c r="U21" s="52"/>
      <c r="V21" s="52"/>
      <c r="W21" s="52"/>
      <c r="X21" s="52"/>
      <c r="Y21" s="52"/>
      <c r="Z21" s="52"/>
    </row>
    <row r="22">
      <c r="A22" s="46" t="s">
        <v>457</v>
      </c>
      <c r="B22" s="48"/>
      <c r="C22" s="71">
        <v>1.0</v>
      </c>
      <c r="D22" s="52"/>
      <c r="E22" s="46" t="s">
        <v>461</v>
      </c>
      <c r="F22" s="46" t="s">
        <v>43</v>
      </c>
      <c r="G22" s="46" t="s">
        <v>463</v>
      </c>
      <c r="H22" s="52"/>
      <c r="I22" s="52"/>
      <c r="J22" s="52"/>
      <c r="K22" s="52"/>
      <c r="L22" s="52"/>
      <c r="M22" s="52"/>
      <c r="N22" s="52"/>
      <c r="O22" s="52"/>
      <c r="P22" s="52"/>
      <c r="Q22" s="52"/>
      <c r="R22" s="52"/>
      <c r="S22" s="52"/>
      <c r="T22" s="52"/>
      <c r="U22" s="52"/>
      <c r="V22" s="52"/>
      <c r="W22" s="52"/>
      <c r="X22" s="52"/>
      <c r="Y22" s="52"/>
      <c r="Z22" s="52"/>
    </row>
    <row r="23">
      <c r="A23" s="46" t="s">
        <v>467</v>
      </c>
      <c r="B23" s="71">
        <v>65.0</v>
      </c>
      <c r="C23" s="48"/>
      <c r="D23" s="52"/>
      <c r="E23" s="46" t="s">
        <v>468</v>
      </c>
      <c r="F23" s="46" t="s">
        <v>43</v>
      </c>
      <c r="G23" s="46" t="s">
        <v>469</v>
      </c>
      <c r="H23" s="52"/>
      <c r="I23" s="52"/>
      <c r="J23" s="52"/>
      <c r="K23" s="52"/>
      <c r="L23" s="52"/>
      <c r="M23" s="52"/>
      <c r="N23" s="52"/>
      <c r="O23" s="52"/>
      <c r="P23" s="52"/>
      <c r="Q23" s="52"/>
      <c r="R23" s="52"/>
      <c r="S23" s="52"/>
      <c r="T23" s="52"/>
      <c r="U23" s="52"/>
      <c r="V23" s="52"/>
      <c r="W23" s="52"/>
      <c r="X23" s="52"/>
      <c r="Y23" s="52"/>
      <c r="Z23" s="52"/>
    </row>
    <row r="24">
      <c r="A24" s="81" t="s">
        <v>471</v>
      </c>
      <c r="B24" s="189"/>
      <c r="C24" s="189">
        <v>1500.0</v>
      </c>
      <c r="D24" s="79"/>
      <c r="E24" s="81" t="s">
        <v>472</v>
      </c>
      <c r="F24" s="81" t="s">
        <v>421</v>
      </c>
      <c r="G24" s="81" t="s">
        <v>331</v>
      </c>
      <c r="H24" s="52"/>
      <c r="I24" s="52"/>
      <c r="J24" s="52"/>
      <c r="K24" s="52"/>
      <c r="L24" s="52"/>
      <c r="M24" s="52"/>
      <c r="N24" s="52"/>
      <c r="O24" s="52"/>
      <c r="P24" s="52"/>
      <c r="Q24" s="52"/>
      <c r="R24" s="52"/>
      <c r="S24" s="52"/>
      <c r="T24" s="52"/>
      <c r="U24" s="52"/>
      <c r="V24" s="52"/>
      <c r="W24" s="52"/>
      <c r="X24" s="52"/>
      <c r="Y24" s="52"/>
      <c r="Z24" s="52"/>
    </row>
    <row r="25">
      <c r="A25" s="46" t="s">
        <v>471</v>
      </c>
      <c r="B25" s="71">
        <v>1909.0</v>
      </c>
      <c r="C25" s="48">
        <f>B25*0.064</f>
        <v>122.176</v>
      </c>
      <c r="D25" s="52"/>
      <c r="E25" s="46" t="s">
        <v>473</v>
      </c>
      <c r="F25" s="46" t="s">
        <v>43</v>
      </c>
      <c r="G25" s="46" t="s">
        <v>24</v>
      </c>
      <c r="H25" s="52"/>
      <c r="I25" s="52"/>
      <c r="J25" s="52"/>
      <c r="K25" s="52"/>
      <c r="L25" s="52"/>
      <c r="M25" s="52"/>
      <c r="N25" s="52"/>
      <c r="O25" s="52"/>
      <c r="P25" s="52"/>
      <c r="Q25" s="52"/>
      <c r="R25" s="52"/>
      <c r="S25" s="52"/>
      <c r="T25" s="52"/>
      <c r="U25" s="52"/>
      <c r="V25" s="52"/>
      <c r="W25" s="52"/>
      <c r="X25" s="52"/>
      <c r="Y25" s="52"/>
      <c r="Z25" s="52"/>
    </row>
    <row r="26">
      <c r="A26" s="81" t="s">
        <v>451</v>
      </c>
      <c r="B26" s="189">
        <v>32271.0</v>
      </c>
      <c r="C26" s="189">
        <v>1310.0</v>
      </c>
      <c r="D26" s="79"/>
      <c r="E26" s="81" t="s">
        <v>455</v>
      </c>
      <c r="F26" s="81" t="s">
        <v>421</v>
      </c>
      <c r="G26" s="81" t="s">
        <v>331</v>
      </c>
      <c r="H26" s="52"/>
      <c r="I26" s="52"/>
      <c r="J26" s="52"/>
      <c r="K26" s="52"/>
      <c r="L26" s="52"/>
      <c r="M26" s="52"/>
      <c r="N26" s="52"/>
      <c r="O26" s="52"/>
      <c r="P26" s="52"/>
      <c r="Q26" s="52"/>
      <c r="R26" s="52"/>
      <c r="S26" s="52"/>
      <c r="T26" s="52"/>
      <c r="U26" s="52"/>
      <c r="V26" s="52"/>
      <c r="W26" s="52"/>
      <c r="X26" s="52"/>
      <c r="Y26" s="52"/>
      <c r="Z26" s="52"/>
    </row>
    <row r="27">
      <c r="A27" s="46" t="s">
        <v>451</v>
      </c>
      <c r="B27" s="71">
        <v>243.0</v>
      </c>
      <c r="C27" s="48"/>
      <c r="D27" s="52"/>
      <c r="E27" s="46" t="s">
        <v>474</v>
      </c>
      <c r="F27" s="46" t="s">
        <v>43</v>
      </c>
      <c r="G27" s="46" t="s">
        <v>120</v>
      </c>
      <c r="H27" s="52"/>
      <c r="I27" s="52"/>
      <c r="J27" s="52"/>
      <c r="K27" s="52"/>
      <c r="L27" s="52"/>
      <c r="M27" s="52"/>
      <c r="N27" s="52"/>
      <c r="O27" s="52"/>
      <c r="P27" s="52"/>
      <c r="Q27" s="52"/>
      <c r="R27" s="52"/>
      <c r="S27" s="52"/>
      <c r="T27" s="52"/>
      <c r="U27" s="52"/>
      <c r="V27" s="52"/>
      <c r="W27" s="52"/>
      <c r="X27" s="52"/>
      <c r="Y27" s="52"/>
      <c r="Z27" s="52"/>
    </row>
    <row r="28">
      <c r="A28" s="46" t="s">
        <v>414</v>
      </c>
      <c r="B28" s="71">
        <v>380.0</v>
      </c>
      <c r="C28" s="48"/>
      <c r="D28" s="52"/>
      <c r="E28" s="46" t="s">
        <v>475</v>
      </c>
      <c r="F28" s="46" t="s">
        <v>43</v>
      </c>
      <c r="G28" s="46" t="s">
        <v>469</v>
      </c>
      <c r="H28" s="52"/>
      <c r="I28" s="52"/>
      <c r="J28" s="52"/>
      <c r="K28" s="52"/>
      <c r="L28" s="52"/>
      <c r="M28" s="52"/>
      <c r="N28" s="52"/>
      <c r="O28" s="52"/>
      <c r="P28" s="52"/>
      <c r="Q28" s="52"/>
      <c r="R28" s="52"/>
      <c r="S28" s="52"/>
      <c r="T28" s="52"/>
      <c r="U28" s="52"/>
      <c r="V28" s="52"/>
      <c r="W28" s="52"/>
      <c r="X28" s="52"/>
      <c r="Y28" s="52"/>
      <c r="Z28" s="52"/>
    </row>
    <row r="29">
      <c r="A29" s="201">
        <v>44107.0</v>
      </c>
      <c r="B29" s="71">
        <v>500.0</v>
      </c>
      <c r="C29" s="71">
        <v>60.0</v>
      </c>
      <c r="D29" s="52"/>
      <c r="E29" s="46" t="s">
        <v>476</v>
      </c>
      <c r="F29" s="46" t="s">
        <v>43</v>
      </c>
      <c r="G29" s="46" t="s">
        <v>477</v>
      </c>
      <c r="H29" s="52"/>
      <c r="I29" s="52"/>
      <c r="J29" s="52"/>
      <c r="K29" s="52"/>
      <c r="L29" s="52"/>
      <c r="M29" s="52"/>
      <c r="N29" s="52"/>
      <c r="O29" s="52"/>
      <c r="P29" s="52"/>
      <c r="Q29" s="52"/>
      <c r="R29" s="52"/>
      <c r="S29" s="52"/>
      <c r="T29" s="52"/>
      <c r="U29" s="52"/>
      <c r="V29" s="52"/>
      <c r="W29" s="52"/>
      <c r="X29" s="52"/>
      <c r="Y29" s="52"/>
      <c r="Z29" s="52"/>
    </row>
    <row r="30">
      <c r="A30" s="201">
        <v>44107.0</v>
      </c>
      <c r="B30" s="48"/>
      <c r="C30" s="71">
        <v>1.0</v>
      </c>
      <c r="D30" s="52"/>
      <c r="E30" s="46" t="s">
        <v>479</v>
      </c>
      <c r="F30" s="46" t="s">
        <v>43</v>
      </c>
      <c r="G30" s="46" t="s">
        <v>96</v>
      </c>
      <c r="H30" s="52"/>
      <c r="I30" s="52"/>
      <c r="J30" s="52"/>
      <c r="K30" s="52"/>
      <c r="L30" s="52"/>
      <c r="M30" s="52"/>
      <c r="N30" s="52"/>
      <c r="O30" s="52"/>
      <c r="P30" s="52"/>
      <c r="Q30" s="52"/>
      <c r="R30" s="52"/>
      <c r="S30" s="52"/>
      <c r="T30" s="52"/>
      <c r="U30" s="52"/>
      <c r="V30" s="52"/>
      <c r="W30" s="52"/>
      <c r="X30" s="52"/>
      <c r="Y30" s="52"/>
      <c r="Z30" s="52"/>
    </row>
    <row r="31">
      <c r="A31" s="187">
        <v>44077.0</v>
      </c>
      <c r="B31" s="194"/>
      <c r="C31" s="189">
        <v>845.0</v>
      </c>
      <c r="D31" s="79"/>
      <c r="E31" s="81" t="s">
        <v>472</v>
      </c>
      <c r="F31" s="81" t="s">
        <v>421</v>
      </c>
      <c r="G31" s="81" t="s">
        <v>331</v>
      </c>
      <c r="H31" s="52"/>
      <c r="I31" s="52"/>
      <c r="J31" s="52"/>
      <c r="K31" s="52"/>
      <c r="L31" s="52"/>
      <c r="M31" s="52"/>
      <c r="N31" s="52"/>
      <c r="O31" s="52"/>
      <c r="P31" s="52"/>
      <c r="Q31" s="52"/>
      <c r="R31" s="52"/>
      <c r="S31" s="52"/>
      <c r="T31" s="52"/>
      <c r="U31" s="52"/>
      <c r="V31" s="52"/>
      <c r="W31" s="52"/>
      <c r="X31" s="52"/>
      <c r="Y31" s="52"/>
      <c r="Z31" s="52"/>
    </row>
    <row r="32">
      <c r="A32" s="201">
        <v>44077.0</v>
      </c>
      <c r="B32" s="48"/>
      <c r="C32" s="71">
        <v>88.0</v>
      </c>
      <c r="D32" s="52"/>
      <c r="E32" s="46" t="s">
        <v>480</v>
      </c>
      <c r="F32" s="46" t="s">
        <v>43</v>
      </c>
      <c r="G32" s="46" t="s">
        <v>469</v>
      </c>
      <c r="H32" s="52"/>
      <c r="I32" s="52"/>
      <c r="J32" s="52"/>
      <c r="K32" s="52"/>
      <c r="L32" s="52"/>
      <c r="M32" s="52"/>
      <c r="N32" s="52"/>
      <c r="O32" s="52"/>
      <c r="P32" s="52"/>
      <c r="Q32" s="52"/>
      <c r="R32" s="52"/>
      <c r="S32" s="52"/>
      <c r="T32" s="52"/>
      <c r="U32" s="52"/>
      <c r="V32" s="52"/>
      <c r="W32" s="52"/>
      <c r="X32" s="52"/>
      <c r="Y32" s="52"/>
      <c r="Z32" s="52"/>
    </row>
    <row r="33">
      <c r="A33" s="187">
        <v>44046.0</v>
      </c>
      <c r="B33" s="189"/>
      <c r="C33" s="189">
        <v>477.0</v>
      </c>
      <c r="D33" s="79"/>
      <c r="E33" s="81" t="s">
        <v>472</v>
      </c>
      <c r="F33" s="81" t="s">
        <v>421</v>
      </c>
      <c r="G33" s="81" t="s">
        <v>331</v>
      </c>
      <c r="H33" s="52"/>
      <c r="I33" s="52"/>
      <c r="J33" s="52"/>
      <c r="K33" s="52"/>
      <c r="L33" s="52"/>
      <c r="M33" s="52"/>
      <c r="N33" s="52"/>
      <c r="O33" s="52"/>
      <c r="P33" s="52"/>
      <c r="Q33" s="52"/>
      <c r="R33" s="52"/>
      <c r="S33" s="52"/>
      <c r="T33" s="52"/>
      <c r="U33" s="52"/>
      <c r="V33" s="52"/>
      <c r="W33" s="52"/>
      <c r="X33" s="52"/>
      <c r="Y33" s="52"/>
      <c r="Z33" s="52"/>
    </row>
    <row r="34">
      <c r="A34" s="201">
        <v>44015.0</v>
      </c>
      <c r="B34" s="71">
        <v>1.0</v>
      </c>
      <c r="C34" s="48"/>
      <c r="D34" s="52"/>
      <c r="E34" s="46" t="s">
        <v>481</v>
      </c>
      <c r="F34" s="46" t="s">
        <v>43</v>
      </c>
      <c r="G34" s="46" t="s">
        <v>482</v>
      </c>
      <c r="H34" s="52"/>
      <c r="I34" s="52"/>
      <c r="J34" s="52"/>
      <c r="K34" s="52"/>
      <c r="L34" s="52"/>
      <c r="M34" s="52"/>
      <c r="N34" s="52"/>
      <c r="O34" s="52"/>
      <c r="P34" s="52"/>
      <c r="Q34" s="52"/>
      <c r="R34" s="52"/>
      <c r="S34" s="52"/>
      <c r="T34" s="52"/>
      <c r="U34" s="52"/>
      <c r="V34" s="52"/>
      <c r="W34" s="52"/>
      <c r="X34" s="52"/>
      <c r="Y34" s="52"/>
      <c r="Z34" s="52"/>
    </row>
    <row r="35">
      <c r="A35" s="201">
        <v>43897.0</v>
      </c>
      <c r="B35" s="48"/>
      <c r="C35" s="71">
        <v>120.0</v>
      </c>
      <c r="D35" s="52"/>
      <c r="E35" s="46" t="s">
        <v>483</v>
      </c>
      <c r="F35" s="46" t="s">
        <v>43</v>
      </c>
      <c r="G35" s="46" t="s">
        <v>188</v>
      </c>
      <c r="H35" s="52"/>
      <c r="I35" s="52"/>
      <c r="J35" s="52"/>
      <c r="K35" s="52"/>
      <c r="L35" s="52"/>
      <c r="M35" s="52"/>
      <c r="N35" s="52"/>
      <c r="O35" s="52"/>
      <c r="P35" s="52"/>
      <c r="Q35" s="52"/>
      <c r="R35" s="52"/>
      <c r="S35" s="52"/>
      <c r="T35" s="52"/>
      <c r="U35" s="52"/>
      <c r="V35" s="52"/>
      <c r="W35" s="52"/>
      <c r="X35" s="52"/>
      <c r="Y35" s="52"/>
      <c r="Z35" s="52"/>
    </row>
    <row r="36">
      <c r="A36" s="201">
        <v>43985.0</v>
      </c>
      <c r="B36" s="71">
        <v>523.0</v>
      </c>
      <c r="C36" s="48"/>
      <c r="D36" s="52"/>
      <c r="E36" s="46" t="s">
        <v>484</v>
      </c>
      <c r="F36" s="46" t="s">
        <v>43</v>
      </c>
      <c r="G36" s="46" t="s">
        <v>188</v>
      </c>
      <c r="H36" s="52"/>
      <c r="I36" s="52"/>
      <c r="J36" s="52"/>
      <c r="K36" s="52"/>
      <c r="L36" s="52"/>
      <c r="M36" s="52"/>
      <c r="N36" s="52"/>
      <c r="O36" s="52"/>
      <c r="P36" s="52"/>
      <c r="Q36" s="52"/>
      <c r="R36" s="52"/>
      <c r="S36" s="52"/>
      <c r="T36" s="52"/>
      <c r="U36" s="52"/>
      <c r="V36" s="52"/>
      <c r="W36" s="52"/>
      <c r="X36" s="52"/>
      <c r="Y36" s="52"/>
      <c r="Z36" s="52"/>
    </row>
    <row r="37">
      <c r="A37" s="201">
        <v>43985.0</v>
      </c>
      <c r="B37" s="48"/>
      <c r="C37" s="48"/>
      <c r="D37" s="46">
        <v>854.0</v>
      </c>
      <c r="E37" s="46" t="s">
        <v>485</v>
      </c>
      <c r="F37" s="46" t="s">
        <v>43</v>
      </c>
      <c r="G37" s="46" t="s">
        <v>126</v>
      </c>
      <c r="H37" s="52"/>
      <c r="I37" s="52"/>
      <c r="J37" s="52"/>
      <c r="K37" s="52"/>
      <c r="L37" s="52"/>
      <c r="M37" s="52"/>
      <c r="N37" s="52"/>
      <c r="O37" s="52"/>
      <c r="P37" s="52"/>
      <c r="Q37" s="52"/>
      <c r="R37" s="52"/>
      <c r="S37" s="52"/>
      <c r="T37" s="52"/>
      <c r="U37" s="52"/>
      <c r="V37" s="52"/>
      <c r="W37" s="52"/>
      <c r="X37" s="52"/>
      <c r="Y37" s="52"/>
      <c r="Z37" s="52"/>
    </row>
    <row r="38">
      <c r="A38" s="201">
        <v>43954.0</v>
      </c>
      <c r="B38" s="48"/>
      <c r="C38" s="71">
        <v>7.0</v>
      </c>
      <c r="D38" s="52"/>
      <c r="E38" s="46" t="s">
        <v>486</v>
      </c>
      <c r="F38" s="46" t="s">
        <v>43</v>
      </c>
      <c r="G38" s="46" t="s">
        <v>184</v>
      </c>
      <c r="H38" s="52"/>
      <c r="I38" s="52"/>
      <c r="J38" s="52"/>
      <c r="K38" s="52"/>
      <c r="L38" s="52"/>
      <c r="M38" s="52"/>
      <c r="N38" s="52"/>
      <c r="O38" s="52"/>
      <c r="P38" s="52"/>
      <c r="Q38" s="52"/>
      <c r="R38" s="52"/>
      <c r="S38" s="52"/>
      <c r="T38" s="52"/>
      <c r="U38" s="52"/>
      <c r="V38" s="52"/>
      <c r="W38" s="52"/>
      <c r="X38" s="52"/>
      <c r="Y38" s="52"/>
      <c r="Z38" s="52"/>
    </row>
    <row r="39">
      <c r="A39" s="201">
        <v>43954.0</v>
      </c>
      <c r="B39" s="48"/>
      <c r="C39" s="71">
        <v>1.0</v>
      </c>
      <c r="D39" s="52"/>
      <c r="E39" s="46" t="s">
        <v>487</v>
      </c>
      <c r="F39" s="46" t="s">
        <v>43</v>
      </c>
      <c r="G39" s="46" t="s">
        <v>391</v>
      </c>
      <c r="H39" s="52"/>
      <c r="I39" s="52"/>
      <c r="J39" s="52"/>
      <c r="K39" s="52"/>
      <c r="L39" s="52"/>
      <c r="M39" s="52"/>
      <c r="N39" s="52"/>
      <c r="O39" s="52"/>
      <c r="P39" s="52"/>
      <c r="Q39" s="52"/>
      <c r="R39" s="52"/>
      <c r="S39" s="52"/>
      <c r="T39" s="52"/>
      <c r="U39" s="52"/>
      <c r="V39" s="52"/>
      <c r="W39" s="52"/>
      <c r="X39" s="52"/>
      <c r="Y39" s="52"/>
      <c r="Z39" s="52"/>
    </row>
    <row r="40">
      <c r="A40" s="201">
        <v>43954.0</v>
      </c>
      <c r="B40" s="48"/>
      <c r="C40" s="71">
        <v>2.0</v>
      </c>
      <c r="D40" s="52"/>
      <c r="E40" s="46" t="s">
        <v>488</v>
      </c>
      <c r="F40" s="46" t="s">
        <v>43</v>
      </c>
      <c r="G40" s="46" t="s">
        <v>489</v>
      </c>
      <c r="H40" s="52"/>
      <c r="I40" s="52"/>
      <c r="J40" s="52"/>
      <c r="K40" s="52"/>
      <c r="L40" s="52"/>
      <c r="M40" s="52"/>
      <c r="N40" s="52"/>
      <c r="O40" s="52"/>
      <c r="P40" s="52"/>
      <c r="Q40" s="52"/>
      <c r="R40" s="52"/>
      <c r="S40" s="52"/>
      <c r="T40" s="52"/>
      <c r="U40" s="52"/>
      <c r="V40" s="52"/>
      <c r="W40" s="52"/>
      <c r="X40" s="52"/>
      <c r="Y40" s="52"/>
      <c r="Z40" s="52"/>
    </row>
    <row r="41">
      <c r="A41" s="201">
        <v>43893.0</v>
      </c>
      <c r="B41" s="71">
        <v>66.0</v>
      </c>
      <c r="C41" s="48"/>
      <c r="D41" s="52"/>
      <c r="E41" s="46" t="s">
        <v>490</v>
      </c>
      <c r="F41" s="46" t="s">
        <v>43</v>
      </c>
      <c r="G41" s="46" t="s">
        <v>24</v>
      </c>
      <c r="H41" s="52"/>
      <c r="I41" s="52"/>
      <c r="J41" s="52"/>
      <c r="K41" s="52"/>
      <c r="L41" s="52"/>
      <c r="M41" s="52"/>
      <c r="N41" s="52"/>
      <c r="O41" s="52"/>
      <c r="P41" s="52"/>
      <c r="Q41" s="52"/>
      <c r="R41" s="52"/>
      <c r="S41" s="52"/>
      <c r="T41" s="52"/>
      <c r="U41" s="52"/>
      <c r="V41" s="52"/>
      <c r="W41" s="52"/>
      <c r="X41" s="52"/>
      <c r="Y41" s="52"/>
      <c r="Z41" s="52"/>
    </row>
    <row r="42">
      <c r="A42" s="201">
        <v>43893.0</v>
      </c>
      <c r="B42" s="48"/>
      <c r="C42" s="48"/>
      <c r="D42" s="46">
        <v>790.0</v>
      </c>
      <c r="E42" s="46" t="s">
        <v>491</v>
      </c>
      <c r="F42" s="46" t="s">
        <v>43</v>
      </c>
      <c r="G42" s="46" t="s">
        <v>188</v>
      </c>
      <c r="H42" s="52"/>
      <c r="I42" s="52"/>
      <c r="J42" s="52"/>
      <c r="K42" s="52"/>
      <c r="L42" s="52"/>
      <c r="M42" s="52"/>
      <c r="N42" s="52"/>
      <c r="O42" s="52"/>
      <c r="P42" s="52"/>
      <c r="Q42" s="52"/>
      <c r="R42" s="52"/>
      <c r="S42" s="52"/>
      <c r="T42" s="52"/>
      <c r="U42" s="52"/>
      <c r="V42" s="52"/>
      <c r="W42" s="52"/>
      <c r="X42" s="52"/>
      <c r="Y42" s="52"/>
      <c r="Z42" s="52"/>
    </row>
    <row r="43">
      <c r="A43" s="201">
        <v>43864.0</v>
      </c>
      <c r="B43" s="71">
        <v>85.0</v>
      </c>
      <c r="C43" s="48"/>
      <c r="D43" s="52"/>
      <c r="E43" s="46" t="s">
        <v>492</v>
      </c>
      <c r="F43" s="46" t="s">
        <v>43</v>
      </c>
      <c r="G43" s="46" t="s">
        <v>84</v>
      </c>
      <c r="H43" s="52"/>
      <c r="I43" s="52"/>
      <c r="J43" s="52"/>
      <c r="K43" s="52"/>
      <c r="L43" s="52"/>
      <c r="M43" s="52"/>
      <c r="N43" s="52"/>
      <c r="O43" s="52"/>
      <c r="P43" s="52"/>
      <c r="Q43" s="52"/>
      <c r="R43" s="52"/>
      <c r="S43" s="52"/>
      <c r="T43" s="52"/>
      <c r="U43" s="52"/>
      <c r="V43" s="52"/>
      <c r="W43" s="52"/>
      <c r="X43" s="52"/>
      <c r="Y43" s="52"/>
      <c r="Z43" s="52"/>
    </row>
    <row r="44">
      <c r="A44" s="201">
        <v>43864.0</v>
      </c>
      <c r="B44" s="71">
        <v>67.0</v>
      </c>
      <c r="C44" s="71">
        <v>0.0</v>
      </c>
      <c r="D44" s="46">
        <v>430.0</v>
      </c>
      <c r="E44" s="46" t="s">
        <v>493</v>
      </c>
      <c r="F44" s="46" t="s">
        <v>43</v>
      </c>
      <c r="G44" s="46" t="s">
        <v>167</v>
      </c>
      <c r="H44" s="52"/>
      <c r="I44" s="52"/>
      <c r="J44" s="52"/>
      <c r="K44" s="52"/>
      <c r="L44" s="52"/>
      <c r="M44" s="52"/>
      <c r="N44" s="52"/>
      <c r="O44" s="52"/>
      <c r="P44" s="52"/>
      <c r="Q44" s="52"/>
      <c r="R44" s="52"/>
      <c r="S44" s="52"/>
      <c r="T44" s="52"/>
      <c r="U44" s="52"/>
      <c r="V44" s="52"/>
      <c r="W44" s="52"/>
      <c r="X44" s="52"/>
      <c r="Y44" s="52"/>
      <c r="Z44" s="52"/>
    </row>
    <row r="45">
      <c r="A45" s="201">
        <v>43864.0</v>
      </c>
      <c r="B45" s="71">
        <v>594.0</v>
      </c>
      <c r="C45" s="48"/>
      <c r="D45" s="52"/>
      <c r="E45" s="46" t="s">
        <v>494</v>
      </c>
      <c r="F45" s="46" t="s">
        <v>43</v>
      </c>
      <c r="G45" s="46" t="s">
        <v>126</v>
      </c>
      <c r="H45" s="52"/>
      <c r="I45" s="52"/>
      <c r="J45" s="52"/>
      <c r="K45" s="52"/>
      <c r="L45" s="52"/>
      <c r="M45" s="52"/>
      <c r="N45" s="52"/>
      <c r="O45" s="52"/>
      <c r="P45" s="52"/>
      <c r="Q45" s="52"/>
      <c r="R45" s="52"/>
      <c r="S45" s="52"/>
      <c r="T45" s="52"/>
      <c r="U45" s="52"/>
      <c r="V45" s="52"/>
      <c r="W45" s="52"/>
      <c r="X45" s="52"/>
      <c r="Y45" s="52"/>
      <c r="Z45" s="52"/>
    </row>
    <row r="46">
      <c r="A46" s="201">
        <v>43833.0</v>
      </c>
      <c r="B46" s="48"/>
      <c r="C46" s="71">
        <v>1.0</v>
      </c>
      <c r="D46" s="52"/>
      <c r="E46" s="46" t="s">
        <v>495</v>
      </c>
      <c r="F46" s="46" t="s">
        <v>43</v>
      </c>
      <c r="G46" s="46" t="s">
        <v>184</v>
      </c>
      <c r="H46" s="52"/>
      <c r="I46" s="52"/>
      <c r="J46" s="52"/>
      <c r="K46" s="52"/>
      <c r="L46" s="52"/>
      <c r="M46" s="52"/>
      <c r="N46" s="52"/>
      <c r="O46" s="52"/>
      <c r="P46" s="52"/>
      <c r="Q46" s="52"/>
      <c r="R46" s="52"/>
      <c r="S46" s="52"/>
      <c r="T46" s="52"/>
      <c r="U46" s="52"/>
      <c r="V46" s="52"/>
      <c r="W46" s="52"/>
      <c r="X46" s="52"/>
      <c r="Y46" s="52"/>
      <c r="Z46" s="52"/>
    </row>
    <row r="47">
      <c r="A47" s="46" t="s">
        <v>73</v>
      </c>
      <c r="B47" s="48"/>
      <c r="C47" s="71">
        <v>3.0</v>
      </c>
      <c r="D47" s="52"/>
      <c r="E47" s="46" t="s">
        <v>496</v>
      </c>
      <c r="F47" s="46" t="s">
        <v>43</v>
      </c>
      <c r="G47" s="46" t="s">
        <v>497</v>
      </c>
      <c r="H47" s="52"/>
      <c r="I47" s="52"/>
      <c r="J47" s="52"/>
      <c r="K47" s="52"/>
      <c r="L47" s="52"/>
      <c r="M47" s="52"/>
      <c r="N47" s="52"/>
      <c r="O47" s="52"/>
      <c r="P47" s="52"/>
      <c r="Q47" s="52"/>
      <c r="R47" s="52"/>
      <c r="S47" s="52"/>
      <c r="T47" s="52"/>
      <c r="U47" s="52"/>
      <c r="V47" s="52"/>
      <c r="W47" s="52"/>
      <c r="X47" s="52"/>
      <c r="Y47" s="52"/>
      <c r="Z47" s="52"/>
    </row>
    <row r="48">
      <c r="A48" s="46" t="s">
        <v>73</v>
      </c>
      <c r="B48" s="48"/>
      <c r="C48" s="71">
        <v>1.0</v>
      </c>
      <c r="D48" s="52"/>
      <c r="E48" s="221" t="s">
        <v>74</v>
      </c>
      <c r="F48" s="46" t="s">
        <v>43</v>
      </c>
      <c r="G48" s="46" t="s">
        <v>75</v>
      </c>
      <c r="H48" s="52"/>
      <c r="I48" s="52"/>
      <c r="J48" s="52"/>
      <c r="K48" s="52"/>
      <c r="L48" s="52"/>
      <c r="M48" s="52"/>
      <c r="N48" s="52"/>
      <c r="O48" s="52"/>
      <c r="P48" s="52"/>
      <c r="Q48" s="52"/>
      <c r="R48" s="52"/>
      <c r="S48" s="52"/>
      <c r="T48" s="52"/>
      <c r="U48" s="52"/>
      <c r="V48" s="52"/>
      <c r="W48" s="52"/>
      <c r="X48" s="52"/>
      <c r="Y48" s="52"/>
      <c r="Z48" s="52"/>
    </row>
    <row r="49">
      <c r="A49" s="46" t="s">
        <v>76</v>
      </c>
      <c r="B49" s="48"/>
      <c r="C49" s="48"/>
      <c r="D49" s="46">
        <v>70.0</v>
      </c>
      <c r="E49" s="46" t="s">
        <v>498</v>
      </c>
      <c r="F49" s="46" t="s">
        <v>43</v>
      </c>
      <c r="G49" s="46" t="s">
        <v>124</v>
      </c>
      <c r="H49" s="52"/>
      <c r="I49" s="52"/>
      <c r="J49" s="52"/>
      <c r="K49" s="52"/>
      <c r="L49" s="52"/>
      <c r="M49" s="52"/>
      <c r="N49" s="52"/>
      <c r="O49" s="52"/>
      <c r="P49" s="52"/>
      <c r="Q49" s="52"/>
      <c r="R49" s="52"/>
      <c r="S49" s="52"/>
      <c r="T49" s="52"/>
      <c r="U49" s="52"/>
      <c r="V49" s="52"/>
      <c r="W49" s="52"/>
      <c r="X49" s="52"/>
      <c r="Y49" s="52"/>
      <c r="Z49" s="52"/>
    </row>
    <row r="50">
      <c r="A50" s="46" t="s">
        <v>76</v>
      </c>
      <c r="B50" s="71">
        <v>5.0</v>
      </c>
      <c r="C50" s="48"/>
      <c r="D50" s="52"/>
      <c r="E50" s="46" t="s">
        <v>499</v>
      </c>
      <c r="F50" s="46" t="s">
        <v>43</v>
      </c>
      <c r="G50" s="46" t="s">
        <v>23</v>
      </c>
      <c r="H50" s="52"/>
      <c r="I50" s="52"/>
      <c r="J50" s="52"/>
      <c r="K50" s="52"/>
      <c r="L50" s="52"/>
      <c r="M50" s="52"/>
      <c r="N50" s="52"/>
      <c r="O50" s="52"/>
      <c r="P50" s="52"/>
      <c r="Q50" s="52"/>
      <c r="R50" s="52"/>
      <c r="S50" s="52"/>
      <c r="T50" s="52"/>
      <c r="U50" s="52"/>
      <c r="V50" s="52"/>
      <c r="W50" s="52"/>
      <c r="X50" s="52"/>
      <c r="Y50" s="52"/>
      <c r="Z50" s="52"/>
    </row>
    <row r="51">
      <c r="A51" s="46" t="s">
        <v>76</v>
      </c>
      <c r="B51" s="71">
        <v>1.0</v>
      </c>
      <c r="C51" s="48"/>
      <c r="D51" s="52"/>
      <c r="E51" s="46" t="s">
        <v>500</v>
      </c>
      <c r="F51" s="46" t="s">
        <v>43</v>
      </c>
      <c r="G51" s="46" t="s">
        <v>200</v>
      </c>
      <c r="H51" s="52"/>
      <c r="I51" s="52"/>
      <c r="J51" s="52"/>
      <c r="K51" s="52"/>
      <c r="L51" s="52"/>
      <c r="M51" s="52"/>
      <c r="N51" s="52"/>
      <c r="O51" s="52"/>
      <c r="P51" s="52"/>
      <c r="Q51" s="52"/>
      <c r="R51" s="52"/>
      <c r="S51" s="52"/>
      <c r="T51" s="52"/>
      <c r="U51" s="52"/>
      <c r="V51" s="52"/>
      <c r="W51" s="52"/>
      <c r="X51" s="52"/>
      <c r="Y51" s="52"/>
      <c r="Z51" s="52"/>
    </row>
    <row r="52">
      <c r="A52" s="46" t="s">
        <v>76</v>
      </c>
      <c r="B52" s="48"/>
      <c r="C52" s="71">
        <v>1.0</v>
      </c>
      <c r="D52" s="52"/>
      <c r="E52" s="46" t="s">
        <v>501</v>
      </c>
      <c r="F52" s="46" t="s">
        <v>43</v>
      </c>
      <c r="G52" s="46" t="s">
        <v>502</v>
      </c>
      <c r="H52" s="52"/>
      <c r="I52" s="52"/>
      <c r="J52" s="52"/>
      <c r="K52" s="52"/>
      <c r="L52" s="52"/>
      <c r="M52" s="52"/>
      <c r="N52" s="52"/>
      <c r="O52" s="52"/>
      <c r="P52" s="52"/>
      <c r="Q52" s="52"/>
      <c r="R52" s="52"/>
      <c r="S52" s="52"/>
      <c r="T52" s="52"/>
      <c r="U52" s="52"/>
      <c r="V52" s="52"/>
      <c r="W52" s="52"/>
      <c r="X52" s="52"/>
      <c r="Y52" s="52"/>
      <c r="Z52" s="52"/>
    </row>
    <row r="53">
      <c r="A53" s="46" t="s">
        <v>76</v>
      </c>
      <c r="B53" s="71"/>
      <c r="C53" s="71">
        <v>2.0</v>
      </c>
      <c r="D53" s="52"/>
      <c r="E53" s="46" t="s">
        <v>503</v>
      </c>
      <c r="F53" s="46" t="s">
        <v>43</v>
      </c>
      <c r="G53" s="46" t="s">
        <v>504</v>
      </c>
      <c r="H53" s="52"/>
      <c r="I53" s="52"/>
      <c r="J53" s="52"/>
      <c r="K53" s="52"/>
      <c r="L53" s="52"/>
      <c r="M53" s="52"/>
      <c r="N53" s="52"/>
      <c r="O53" s="52"/>
      <c r="P53" s="52"/>
      <c r="Q53" s="52"/>
      <c r="R53" s="52"/>
      <c r="S53" s="52"/>
      <c r="T53" s="52"/>
      <c r="U53" s="52"/>
      <c r="V53" s="52"/>
      <c r="W53" s="52"/>
      <c r="X53" s="52"/>
      <c r="Y53" s="52"/>
      <c r="Z53" s="52"/>
    </row>
    <row r="54">
      <c r="A54" s="46" t="s">
        <v>76</v>
      </c>
      <c r="B54" s="71">
        <v>2.0</v>
      </c>
      <c r="C54" s="71"/>
      <c r="D54" s="52"/>
      <c r="E54" s="46" t="s">
        <v>505</v>
      </c>
      <c r="F54" s="46" t="s">
        <v>43</v>
      </c>
      <c r="G54" s="46" t="s">
        <v>24</v>
      </c>
      <c r="H54" s="52"/>
      <c r="I54" s="52"/>
      <c r="J54" s="52"/>
      <c r="K54" s="52"/>
      <c r="L54" s="52"/>
      <c r="M54" s="52"/>
      <c r="N54" s="52"/>
      <c r="O54" s="52"/>
      <c r="P54" s="52"/>
      <c r="Q54" s="52"/>
      <c r="R54" s="52"/>
      <c r="S54" s="52"/>
      <c r="T54" s="52"/>
      <c r="U54" s="52"/>
      <c r="V54" s="52"/>
      <c r="W54" s="52"/>
      <c r="X54" s="52"/>
      <c r="Y54" s="52"/>
      <c r="Z54" s="52"/>
    </row>
    <row r="55">
      <c r="A55" s="58" t="s">
        <v>85</v>
      </c>
      <c r="B55" s="60"/>
      <c r="C55" s="59">
        <v>40.0</v>
      </c>
      <c r="D55" s="222"/>
      <c r="E55" s="58" t="s">
        <v>506</v>
      </c>
      <c r="F55" s="61" t="s">
        <v>81</v>
      </c>
      <c r="G55" s="46" t="s">
        <v>188</v>
      </c>
      <c r="H55" s="52"/>
      <c r="I55" s="52"/>
      <c r="J55" s="52"/>
      <c r="K55" s="52"/>
      <c r="L55" s="52"/>
      <c r="M55" s="52"/>
      <c r="N55" s="52"/>
      <c r="O55" s="52"/>
      <c r="P55" s="52"/>
      <c r="Q55" s="52"/>
      <c r="R55" s="52"/>
      <c r="S55" s="52"/>
      <c r="T55" s="52"/>
      <c r="U55" s="52"/>
      <c r="V55" s="52"/>
      <c r="W55" s="52"/>
      <c r="X55" s="52"/>
      <c r="Y55" s="52"/>
      <c r="Z55" s="52"/>
    </row>
    <row r="56">
      <c r="A56" s="46" t="s">
        <v>85</v>
      </c>
      <c r="B56" s="48"/>
      <c r="C56" s="48"/>
      <c r="D56" s="46">
        <v>104.0</v>
      </c>
      <c r="E56" s="46" t="s">
        <v>507</v>
      </c>
      <c r="F56" s="46" t="s">
        <v>43</v>
      </c>
      <c r="G56" s="46" t="s">
        <v>23</v>
      </c>
      <c r="H56" s="52"/>
      <c r="I56" s="52"/>
      <c r="J56" s="52"/>
      <c r="K56" s="52"/>
      <c r="L56" s="52"/>
      <c r="M56" s="52"/>
      <c r="N56" s="52"/>
      <c r="O56" s="52"/>
      <c r="P56" s="52"/>
      <c r="Q56" s="52"/>
      <c r="R56" s="52"/>
      <c r="S56" s="52"/>
      <c r="T56" s="52"/>
      <c r="U56" s="52"/>
      <c r="V56" s="52"/>
      <c r="W56" s="52"/>
      <c r="X56" s="52"/>
      <c r="Y56" s="52"/>
      <c r="Z56" s="52"/>
    </row>
    <row r="57">
      <c r="A57" s="46" t="s">
        <v>85</v>
      </c>
      <c r="B57" s="48"/>
      <c r="C57" s="48"/>
      <c r="D57" s="46">
        <v>1.0</v>
      </c>
      <c r="E57" s="46" t="s">
        <v>508</v>
      </c>
      <c r="F57" s="46" t="s">
        <v>43</v>
      </c>
      <c r="G57" s="46" t="s">
        <v>509</v>
      </c>
      <c r="H57" s="52"/>
      <c r="I57" s="52"/>
      <c r="J57" s="52"/>
      <c r="K57" s="52"/>
      <c r="L57" s="52"/>
      <c r="M57" s="52"/>
      <c r="N57" s="52"/>
      <c r="O57" s="52"/>
      <c r="P57" s="52"/>
      <c r="Q57" s="52"/>
      <c r="R57" s="52"/>
      <c r="S57" s="52"/>
      <c r="T57" s="52"/>
      <c r="U57" s="52"/>
      <c r="V57" s="52"/>
      <c r="W57" s="52"/>
      <c r="X57" s="52"/>
      <c r="Y57" s="52"/>
      <c r="Z57" s="52"/>
    </row>
    <row r="58">
      <c r="A58" s="46" t="s">
        <v>85</v>
      </c>
      <c r="B58" s="48"/>
      <c r="C58" s="48"/>
      <c r="D58" s="46">
        <v>4.0</v>
      </c>
      <c r="E58" s="46" t="s">
        <v>510</v>
      </c>
      <c r="F58" s="46" t="s">
        <v>43</v>
      </c>
      <c r="G58" s="46" t="s">
        <v>144</v>
      </c>
      <c r="H58" s="52"/>
      <c r="I58" s="52"/>
      <c r="J58" s="52"/>
      <c r="K58" s="52"/>
      <c r="L58" s="52"/>
      <c r="M58" s="52"/>
      <c r="N58" s="52"/>
      <c r="O58" s="52"/>
      <c r="P58" s="52"/>
      <c r="Q58" s="52"/>
      <c r="R58" s="52"/>
      <c r="S58" s="52"/>
      <c r="T58" s="52"/>
      <c r="U58" s="52"/>
      <c r="V58" s="52"/>
      <c r="W58" s="52"/>
      <c r="X58" s="52"/>
      <c r="Y58" s="52"/>
      <c r="Z58" s="52"/>
    </row>
    <row r="59">
      <c r="A59" s="46" t="s">
        <v>85</v>
      </c>
      <c r="B59" s="71">
        <v>2.0</v>
      </c>
      <c r="C59" s="71">
        <v>2.0</v>
      </c>
      <c r="D59" s="52"/>
      <c r="E59" s="46" t="s">
        <v>511</v>
      </c>
      <c r="F59" s="46" t="s">
        <v>512</v>
      </c>
      <c r="G59" s="46" t="s">
        <v>124</v>
      </c>
      <c r="H59" s="52"/>
      <c r="I59" s="52"/>
      <c r="J59" s="52"/>
      <c r="K59" s="52"/>
      <c r="L59" s="52"/>
      <c r="M59" s="52"/>
      <c r="N59" s="52"/>
      <c r="O59" s="52"/>
      <c r="P59" s="52"/>
      <c r="Q59" s="52"/>
      <c r="R59" s="52"/>
      <c r="S59" s="52"/>
      <c r="T59" s="52"/>
      <c r="U59" s="52"/>
      <c r="V59" s="52"/>
      <c r="W59" s="52"/>
      <c r="X59" s="52"/>
      <c r="Y59" s="52"/>
      <c r="Z59" s="52"/>
    </row>
    <row r="60">
      <c r="A60" s="46" t="s">
        <v>85</v>
      </c>
      <c r="B60" s="48"/>
      <c r="C60" s="48"/>
      <c r="D60" s="46">
        <v>216.0</v>
      </c>
      <c r="E60" s="46" t="s">
        <v>513</v>
      </c>
      <c r="F60" s="46" t="s">
        <v>514</v>
      </c>
      <c r="G60" s="46" t="s">
        <v>188</v>
      </c>
      <c r="H60" s="52"/>
      <c r="I60" s="52"/>
      <c r="J60" s="52"/>
      <c r="K60" s="52"/>
      <c r="L60" s="52"/>
      <c r="M60" s="52"/>
      <c r="N60" s="52"/>
      <c r="O60" s="52"/>
      <c r="P60" s="52"/>
      <c r="Q60" s="52"/>
      <c r="R60" s="52"/>
      <c r="S60" s="52"/>
      <c r="T60" s="52"/>
      <c r="U60" s="52"/>
      <c r="V60" s="52"/>
      <c r="W60" s="52"/>
      <c r="X60" s="52"/>
      <c r="Y60" s="52"/>
      <c r="Z60" s="52"/>
    </row>
    <row r="61">
      <c r="A61" s="46" t="s">
        <v>85</v>
      </c>
      <c r="B61" s="48"/>
      <c r="C61" s="48"/>
      <c r="D61" s="46">
        <v>18.0</v>
      </c>
      <c r="E61" s="46" t="s">
        <v>515</v>
      </c>
      <c r="F61" s="46" t="s">
        <v>43</v>
      </c>
      <c r="G61" s="46" t="s">
        <v>126</v>
      </c>
      <c r="H61" s="52"/>
      <c r="I61" s="52"/>
      <c r="J61" s="52"/>
      <c r="K61" s="52"/>
      <c r="L61" s="52"/>
      <c r="M61" s="52"/>
      <c r="N61" s="52"/>
      <c r="O61" s="52"/>
      <c r="P61" s="52"/>
      <c r="Q61" s="52"/>
      <c r="R61" s="52"/>
      <c r="S61" s="52"/>
      <c r="T61" s="52"/>
      <c r="U61" s="52"/>
      <c r="V61" s="52"/>
      <c r="W61" s="52"/>
      <c r="X61" s="52"/>
      <c r="Y61" s="52"/>
      <c r="Z61" s="52"/>
    </row>
    <row r="62">
      <c r="A62" s="46" t="s">
        <v>101</v>
      </c>
      <c r="B62" s="71">
        <v>2.0</v>
      </c>
      <c r="C62" s="71">
        <v>2.0</v>
      </c>
      <c r="D62" s="46">
        <v>70.0</v>
      </c>
      <c r="E62" s="46" t="s">
        <v>516</v>
      </c>
      <c r="F62" s="46" t="s">
        <v>43</v>
      </c>
      <c r="G62" s="46" t="s">
        <v>124</v>
      </c>
      <c r="H62" s="52"/>
      <c r="I62" s="52"/>
      <c r="J62" s="52"/>
      <c r="K62" s="52"/>
      <c r="L62" s="52"/>
      <c r="M62" s="52"/>
      <c r="N62" s="52"/>
      <c r="O62" s="52"/>
      <c r="P62" s="52"/>
      <c r="Q62" s="52"/>
      <c r="R62" s="52"/>
      <c r="S62" s="52"/>
      <c r="T62" s="52"/>
      <c r="U62" s="52"/>
      <c r="V62" s="52"/>
      <c r="W62" s="52"/>
      <c r="X62" s="52"/>
      <c r="Y62" s="52"/>
      <c r="Z62" s="52"/>
    </row>
    <row r="63">
      <c r="A63" s="46" t="s">
        <v>101</v>
      </c>
      <c r="B63" s="48"/>
      <c r="C63" s="48"/>
      <c r="D63" s="46">
        <v>36.0</v>
      </c>
      <c r="E63" s="46" t="s">
        <v>517</v>
      </c>
      <c r="F63" s="46" t="s">
        <v>43</v>
      </c>
      <c r="G63" s="46" t="s">
        <v>24</v>
      </c>
      <c r="H63" s="52"/>
      <c r="I63" s="52"/>
      <c r="J63" s="52"/>
      <c r="K63" s="52"/>
      <c r="L63" s="52"/>
      <c r="M63" s="52"/>
      <c r="N63" s="52"/>
      <c r="O63" s="52"/>
      <c r="P63" s="52"/>
      <c r="Q63" s="52"/>
      <c r="R63" s="52"/>
      <c r="S63" s="52"/>
      <c r="T63" s="52"/>
      <c r="U63" s="52"/>
      <c r="V63" s="52"/>
      <c r="W63" s="52"/>
      <c r="X63" s="52"/>
      <c r="Y63" s="52"/>
      <c r="Z63" s="52"/>
    </row>
    <row r="64">
      <c r="A64" s="46" t="s">
        <v>106</v>
      </c>
      <c r="B64" s="71">
        <v>1.0</v>
      </c>
      <c r="C64" s="71">
        <v>2.0</v>
      </c>
      <c r="D64" s="52"/>
      <c r="E64" s="46" t="s">
        <v>518</v>
      </c>
      <c r="F64" s="46" t="s">
        <v>43</v>
      </c>
      <c r="G64" s="46" t="s">
        <v>167</v>
      </c>
      <c r="H64" s="52"/>
      <c r="I64" s="52"/>
      <c r="J64" s="52"/>
      <c r="K64" s="52"/>
      <c r="L64" s="52"/>
      <c r="M64" s="52"/>
      <c r="N64" s="52"/>
      <c r="O64" s="52"/>
      <c r="P64" s="52"/>
      <c r="Q64" s="52"/>
      <c r="R64" s="52"/>
      <c r="S64" s="52"/>
      <c r="T64" s="52"/>
      <c r="U64" s="52"/>
      <c r="V64" s="52"/>
      <c r="W64" s="52"/>
      <c r="X64" s="52"/>
      <c r="Y64" s="52"/>
      <c r="Z64" s="52"/>
    </row>
    <row r="65">
      <c r="A65" s="46" t="s">
        <v>106</v>
      </c>
      <c r="B65" s="71">
        <v>7.0</v>
      </c>
      <c r="C65" s="48"/>
      <c r="D65" s="52"/>
      <c r="E65" s="46" t="s">
        <v>519</v>
      </c>
      <c r="F65" s="46" t="s">
        <v>43</v>
      </c>
      <c r="G65" s="46" t="s">
        <v>23</v>
      </c>
      <c r="H65" s="52"/>
      <c r="I65" s="52"/>
      <c r="J65" s="52"/>
      <c r="K65" s="52"/>
      <c r="L65" s="52"/>
      <c r="M65" s="52"/>
      <c r="N65" s="52"/>
      <c r="O65" s="52"/>
      <c r="P65" s="52"/>
      <c r="Q65" s="52"/>
      <c r="R65" s="52"/>
      <c r="S65" s="52"/>
      <c r="T65" s="52"/>
      <c r="U65" s="52"/>
      <c r="V65" s="52"/>
      <c r="W65" s="52"/>
      <c r="X65" s="52"/>
      <c r="Y65" s="52"/>
      <c r="Z65" s="52"/>
    </row>
    <row r="66">
      <c r="A66" s="46" t="s">
        <v>110</v>
      </c>
      <c r="B66" s="60"/>
      <c r="C66" s="60"/>
      <c r="D66" s="58">
        <v>735.0</v>
      </c>
      <c r="E66" s="58" t="s">
        <v>520</v>
      </c>
      <c r="F66" s="61" t="s">
        <v>81</v>
      </c>
      <c r="G66" s="52"/>
      <c r="H66" s="52"/>
      <c r="I66" s="52"/>
      <c r="J66" s="52"/>
      <c r="K66" s="52"/>
      <c r="L66" s="52"/>
      <c r="M66" s="52"/>
      <c r="N66" s="52"/>
      <c r="O66" s="52"/>
      <c r="P66" s="52"/>
      <c r="Q66" s="52"/>
      <c r="R66" s="52"/>
      <c r="S66" s="52"/>
      <c r="T66" s="52"/>
      <c r="U66" s="52"/>
      <c r="V66" s="52"/>
      <c r="W66" s="52"/>
      <c r="X66" s="52"/>
      <c r="Y66" s="52"/>
      <c r="Z66" s="52"/>
    </row>
    <row r="67">
      <c r="A67" s="46" t="s">
        <v>110</v>
      </c>
      <c r="B67" s="48"/>
      <c r="C67" s="48"/>
      <c r="D67" s="46">
        <v>758.0</v>
      </c>
      <c r="E67" s="46" t="s">
        <v>521</v>
      </c>
      <c r="F67" s="46" t="s">
        <v>522</v>
      </c>
      <c r="G67" s="46" t="s">
        <v>331</v>
      </c>
      <c r="H67" s="52"/>
      <c r="I67" s="52"/>
      <c r="J67" s="52"/>
      <c r="K67" s="52"/>
      <c r="L67" s="52"/>
      <c r="M67" s="52"/>
      <c r="N67" s="52"/>
      <c r="O67" s="52"/>
      <c r="P67" s="52"/>
      <c r="Q67" s="52"/>
      <c r="R67" s="52"/>
      <c r="S67" s="52"/>
      <c r="T67" s="52"/>
      <c r="U67" s="52"/>
      <c r="V67" s="52"/>
      <c r="W67" s="52"/>
      <c r="X67" s="52"/>
      <c r="Y67" s="52"/>
      <c r="Z67" s="52"/>
    </row>
    <row r="68">
      <c r="A68" s="46" t="s">
        <v>523</v>
      </c>
      <c r="B68" s="48"/>
      <c r="C68" s="71">
        <v>9.0</v>
      </c>
      <c r="D68" s="52"/>
      <c r="E68" s="46" t="s">
        <v>524</v>
      </c>
      <c r="F68" s="46" t="s">
        <v>43</v>
      </c>
      <c r="G68" s="46" t="s">
        <v>188</v>
      </c>
      <c r="H68" s="52"/>
      <c r="I68" s="52"/>
      <c r="J68" s="52"/>
      <c r="K68" s="52"/>
      <c r="L68" s="52"/>
      <c r="M68" s="52"/>
      <c r="N68" s="52"/>
      <c r="O68" s="52"/>
      <c r="P68" s="52"/>
      <c r="Q68" s="52"/>
      <c r="R68" s="52"/>
      <c r="S68" s="52"/>
      <c r="T68" s="52"/>
      <c r="U68" s="52"/>
      <c r="V68" s="52"/>
      <c r="W68" s="52"/>
      <c r="X68" s="52"/>
      <c r="Y68" s="52"/>
      <c r="Z68" s="52"/>
    </row>
    <row r="69">
      <c r="A69" s="46" t="s">
        <v>523</v>
      </c>
      <c r="B69" s="71">
        <v>2.0</v>
      </c>
      <c r="C69" s="48"/>
      <c r="D69" s="52"/>
      <c r="E69" s="46" t="s">
        <v>525</v>
      </c>
      <c r="F69" s="46" t="s">
        <v>43</v>
      </c>
      <c r="G69" s="46" t="s">
        <v>477</v>
      </c>
      <c r="H69" s="52"/>
      <c r="I69" s="52"/>
      <c r="J69" s="52"/>
      <c r="K69" s="52"/>
      <c r="L69" s="52"/>
      <c r="M69" s="52"/>
      <c r="N69" s="52"/>
      <c r="O69" s="52"/>
      <c r="P69" s="52"/>
      <c r="Q69" s="52"/>
      <c r="R69" s="52"/>
      <c r="S69" s="52"/>
      <c r="T69" s="52"/>
      <c r="U69" s="52"/>
      <c r="V69" s="52"/>
      <c r="W69" s="52"/>
      <c r="X69" s="52"/>
      <c r="Y69" s="52"/>
      <c r="Z69" s="52"/>
    </row>
    <row r="70">
      <c r="A70" s="46" t="s">
        <v>526</v>
      </c>
      <c r="B70" s="71"/>
      <c r="C70" s="71">
        <v>2.0</v>
      </c>
      <c r="D70" s="52"/>
      <c r="E70" s="46" t="s">
        <v>524</v>
      </c>
      <c r="F70" s="46" t="s">
        <v>43</v>
      </c>
      <c r="G70" s="46" t="s">
        <v>188</v>
      </c>
      <c r="H70" s="52"/>
      <c r="I70" s="52"/>
      <c r="J70" s="52"/>
      <c r="K70" s="52"/>
      <c r="L70" s="52"/>
      <c r="M70" s="52"/>
      <c r="N70" s="52"/>
      <c r="O70" s="52"/>
      <c r="P70" s="52"/>
      <c r="Q70" s="52"/>
      <c r="R70" s="52"/>
      <c r="S70" s="52"/>
      <c r="T70" s="52"/>
      <c r="U70" s="52"/>
      <c r="V70" s="52"/>
      <c r="W70" s="52"/>
      <c r="X70" s="52"/>
      <c r="Y70" s="52"/>
      <c r="Z70" s="52"/>
    </row>
    <row r="71">
      <c r="A71" s="58" t="s">
        <v>526</v>
      </c>
      <c r="B71" s="59">
        <v>2.0</v>
      </c>
      <c r="C71" s="59">
        <v>2.0</v>
      </c>
      <c r="D71" s="222"/>
      <c r="E71" s="58" t="s">
        <v>527</v>
      </c>
      <c r="F71" s="61" t="s">
        <v>81</v>
      </c>
      <c r="G71" s="52"/>
      <c r="H71" s="52"/>
      <c r="I71" s="52"/>
      <c r="J71" s="52"/>
      <c r="K71" s="52"/>
      <c r="L71" s="52"/>
      <c r="M71" s="52"/>
      <c r="N71" s="52"/>
      <c r="O71" s="52"/>
      <c r="P71" s="52"/>
      <c r="Q71" s="52"/>
      <c r="R71" s="52"/>
      <c r="S71" s="52"/>
      <c r="T71" s="52"/>
      <c r="U71" s="52"/>
      <c r="V71" s="52"/>
      <c r="W71" s="52"/>
      <c r="X71" s="52"/>
      <c r="Y71" s="52"/>
      <c r="Z71" s="52"/>
    </row>
    <row r="72">
      <c r="A72" s="46" t="s">
        <v>528</v>
      </c>
      <c r="B72" s="48"/>
      <c r="C72" s="48"/>
      <c r="D72" s="52"/>
      <c r="E72" s="46" t="s">
        <v>529</v>
      </c>
      <c r="F72" s="46" t="s">
        <v>530</v>
      </c>
      <c r="G72" s="46" t="s">
        <v>331</v>
      </c>
      <c r="H72" s="52"/>
      <c r="I72" s="52"/>
      <c r="J72" s="52"/>
      <c r="K72" s="52"/>
      <c r="L72" s="52"/>
      <c r="M72" s="52"/>
      <c r="N72" s="52"/>
      <c r="O72" s="52"/>
      <c r="P72" s="52"/>
      <c r="Q72" s="52"/>
      <c r="R72" s="52"/>
      <c r="S72" s="52"/>
      <c r="T72" s="52"/>
      <c r="U72" s="52"/>
      <c r="V72" s="52"/>
      <c r="W72" s="52"/>
      <c r="X72" s="52"/>
      <c r="Y72" s="52"/>
      <c r="Z72" s="52"/>
    </row>
    <row r="73">
      <c r="A73" s="81" t="s">
        <v>523</v>
      </c>
      <c r="B73" s="79"/>
      <c r="C73" s="81">
        <v>11.0</v>
      </c>
      <c r="D73" s="79"/>
      <c r="E73" s="81" t="s">
        <v>531</v>
      </c>
      <c r="F73" s="81" t="s">
        <v>43</v>
      </c>
      <c r="G73" s="81" t="s">
        <v>331</v>
      </c>
      <c r="H73" s="52"/>
      <c r="I73" s="52"/>
      <c r="J73" s="52"/>
      <c r="K73" s="52"/>
      <c r="L73" s="52"/>
      <c r="M73" s="52"/>
      <c r="N73" s="52"/>
      <c r="O73" s="52"/>
      <c r="P73" s="52"/>
      <c r="Q73" s="52"/>
      <c r="R73" s="52"/>
      <c r="S73" s="52"/>
      <c r="T73" s="52"/>
      <c r="U73" s="52"/>
      <c r="V73" s="52"/>
      <c r="W73" s="52"/>
      <c r="X73" s="52"/>
      <c r="Y73" s="52"/>
      <c r="Z73" s="52"/>
    </row>
    <row r="74">
      <c r="A74" s="81" t="s">
        <v>101</v>
      </c>
      <c r="B74" s="79"/>
      <c r="C74" s="81">
        <v>24.0</v>
      </c>
      <c r="D74" s="79"/>
      <c r="E74" s="81" t="s">
        <v>531</v>
      </c>
      <c r="F74" s="81" t="s">
        <v>43</v>
      </c>
      <c r="G74" s="81" t="s">
        <v>331</v>
      </c>
      <c r="H74" s="52"/>
      <c r="I74" s="52"/>
      <c r="J74" s="52"/>
      <c r="K74" s="52"/>
      <c r="L74" s="52"/>
      <c r="M74" s="52"/>
      <c r="N74" s="52"/>
      <c r="O74" s="52"/>
      <c r="P74" s="52"/>
      <c r="Q74" s="52"/>
      <c r="R74" s="52"/>
      <c r="S74" s="52"/>
      <c r="T74" s="52"/>
      <c r="U74" s="52"/>
      <c r="V74" s="52"/>
      <c r="W74" s="52"/>
      <c r="X74" s="52"/>
      <c r="Y74" s="52"/>
      <c r="Z74" s="52"/>
    </row>
    <row r="75">
      <c r="A75" s="81" t="s">
        <v>85</v>
      </c>
      <c r="B75" s="79"/>
      <c r="C75" s="81">
        <v>59.0</v>
      </c>
      <c r="D75" s="79"/>
      <c r="E75" s="81" t="s">
        <v>531</v>
      </c>
      <c r="F75" s="81" t="s">
        <v>43</v>
      </c>
      <c r="G75" s="81" t="s">
        <v>331</v>
      </c>
      <c r="H75" s="52"/>
      <c r="I75" s="52"/>
      <c r="J75" s="52"/>
      <c r="K75" s="52"/>
      <c r="L75" s="52"/>
      <c r="M75" s="52"/>
      <c r="N75" s="52"/>
      <c r="O75" s="52"/>
      <c r="P75" s="52"/>
      <c r="Q75" s="52"/>
      <c r="R75" s="52"/>
      <c r="S75" s="52"/>
      <c r="T75" s="52"/>
      <c r="U75" s="52"/>
      <c r="V75" s="52"/>
      <c r="W75" s="52"/>
      <c r="X75" s="52"/>
      <c r="Y75" s="52"/>
      <c r="Z75" s="52"/>
    </row>
    <row r="76">
      <c r="A76" s="81" t="s">
        <v>76</v>
      </c>
      <c r="B76" s="79"/>
      <c r="C76" s="81">
        <v>67.0</v>
      </c>
      <c r="D76" s="79"/>
      <c r="E76" s="81" t="s">
        <v>531</v>
      </c>
      <c r="F76" s="81" t="s">
        <v>43</v>
      </c>
      <c r="G76" s="81" t="s">
        <v>331</v>
      </c>
      <c r="H76" s="52"/>
      <c r="I76" s="52"/>
      <c r="J76" s="52"/>
      <c r="K76" s="52"/>
      <c r="L76" s="52"/>
      <c r="M76" s="52"/>
      <c r="N76" s="52"/>
      <c r="O76" s="52"/>
      <c r="P76" s="52"/>
      <c r="Q76" s="52"/>
      <c r="R76" s="52"/>
      <c r="S76" s="52"/>
      <c r="T76" s="52"/>
      <c r="U76" s="52"/>
      <c r="V76" s="52"/>
      <c r="W76" s="52"/>
      <c r="X76" s="52"/>
      <c r="Y76" s="52"/>
      <c r="Z76" s="52"/>
    </row>
    <row r="77">
      <c r="A77" s="81" t="s">
        <v>532</v>
      </c>
      <c r="B77" s="79"/>
      <c r="C77" s="81">
        <v>74.0</v>
      </c>
      <c r="D77" s="79"/>
      <c r="E77" s="81" t="s">
        <v>531</v>
      </c>
      <c r="F77" s="81" t="s">
        <v>43</v>
      </c>
      <c r="G77" s="81" t="s">
        <v>331</v>
      </c>
      <c r="H77" s="52"/>
      <c r="I77" s="52"/>
      <c r="J77" s="52"/>
      <c r="K77" s="52"/>
      <c r="L77" s="52"/>
      <c r="M77" s="52"/>
      <c r="N77" s="52"/>
      <c r="O77" s="52"/>
      <c r="P77" s="52"/>
      <c r="Q77" s="52"/>
      <c r="R77" s="52"/>
      <c r="S77" s="52"/>
      <c r="T77" s="52"/>
      <c r="U77" s="52"/>
      <c r="V77" s="52"/>
      <c r="W77" s="52"/>
      <c r="X77" s="52"/>
      <c r="Y77" s="52"/>
      <c r="Z77" s="52"/>
    </row>
    <row r="78">
      <c r="A78" s="81" t="s">
        <v>73</v>
      </c>
      <c r="B78" s="79"/>
      <c r="C78" s="81">
        <v>104.0</v>
      </c>
      <c r="D78" s="79"/>
      <c r="E78" s="81" t="s">
        <v>531</v>
      </c>
      <c r="F78" s="81" t="s">
        <v>43</v>
      </c>
      <c r="G78" s="81" t="s">
        <v>331</v>
      </c>
      <c r="H78" s="52"/>
      <c r="I78" s="52"/>
      <c r="J78" s="52"/>
      <c r="K78" s="52"/>
      <c r="L78" s="52"/>
      <c r="M78" s="52"/>
      <c r="N78" s="52"/>
      <c r="O78" s="52"/>
      <c r="P78" s="52"/>
      <c r="Q78" s="52"/>
      <c r="R78" s="52"/>
      <c r="S78" s="52"/>
      <c r="T78" s="52"/>
      <c r="U78" s="52"/>
      <c r="V78" s="52"/>
      <c r="W78" s="52"/>
      <c r="X78" s="52"/>
      <c r="Y78" s="52"/>
      <c r="Z78" s="52"/>
    </row>
    <row r="79">
      <c r="A79" s="81" t="s">
        <v>59</v>
      </c>
      <c r="B79" s="79"/>
      <c r="C79" s="81">
        <v>133.0</v>
      </c>
      <c r="D79" s="79"/>
      <c r="E79" s="81" t="s">
        <v>531</v>
      </c>
      <c r="F79" s="81" t="s">
        <v>43</v>
      </c>
      <c r="G79" s="81" t="s">
        <v>331</v>
      </c>
      <c r="H79" s="52"/>
      <c r="I79" s="52"/>
      <c r="J79" s="52"/>
      <c r="K79" s="52"/>
      <c r="L79" s="52"/>
      <c r="M79" s="52"/>
      <c r="N79" s="52"/>
      <c r="O79" s="52"/>
      <c r="P79" s="52"/>
      <c r="Q79" s="52"/>
      <c r="R79" s="52"/>
      <c r="S79" s="52"/>
      <c r="T79" s="52"/>
      <c r="U79" s="52"/>
      <c r="V79" s="52"/>
      <c r="W79" s="52"/>
      <c r="X79" s="52"/>
      <c r="Y79" s="52"/>
      <c r="Z79" s="52"/>
    </row>
    <row r="80">
      <c r="A80" s="81" t="s">
        <v>325</v>
      </c>
      <c r="B80" s="79"/>
      <c r="C80" s="81">
        <v>366.0</v>
      </c>
      <c r="D80" s="79"/>
      <c r="E80" s="81" t="s">
        <v>531</v>
      </c>
      <c r="F80" s="81" t="s">
        <v>43</v>
      </c>
      <c r="G80" s="81" t="s">
        <v>331</v>
      </c>
      <c r="H80" s="52"/>
      <c r="I80" s="52"/>
      <c r="J80" s="52"/>
      <c r="K80" s="52"/>
      <c r="L80" s="52"/>
      <c r="M80" s="52"/>
      <c r="N80" s="52"/>
      <c r="O80" s="52"/>
      <c r="P80" s="52"/>
      <c r="Q80" s="52"/>
      <c r="R80" s="52"/>
      <c r="S80" s="52"/>
      <c r="T80" s="52"/>
      <c r="U80" s="52"/>
      <c r="V80" s="52"/>
      <c r="W80" s="52"/>
      <c r="X80" s="52"/>
      <c r="Y80" s="52"/>
      <c r="Z80" s="52"/>
    </row>
    <row r="81">
      <c r="A81" s="187">
        <v>43833.0</v>
      </c>
      <c r="B81" s="194"/>
      <c r="C81" s="189">
        <v>408.0</v>
      </c>
      <c r="D81" s="79"/>
      <c r="E81" s="81" t="s">
        <v>531</v>
      </c>
      <c r="F81" s="81" t="s">
        <v>43</v>
      </c>
      <c r="G81" s="81" t="s">
        <v>331</v>
      </c>
      <c r="H81" s="52"/>
      <c r="I81" s="52"/>
      <c r="J81" s="52"/>
      <c r="K81" s="52"/>
      <c r="L81" s="52"/>
      <c r="M81" s="52"/>
      <c r="N81" s="52"/>
      <c r="O81" s="52"/>
      <c r="P81" s="52"/>
      <c r="Q81" s="52"/>
      <c r="R81" s="52"/>
      <c r="S81" s="52"/>
      <c r="T81" s="52"/>
      <c r="U81" s="52"/>
      <c r="V81" s="52"/>
      <c r="W81" s="52"/>
      <c r="X81" s="52"/>
      <c r="Y81" s="52"/>
      <c r="Z81" s="52"/>
    </row>
    <row r="82">
      <c r="A82" s="187">
        <v>43893.0</v>
      </c>
      <c r="B82" s="194"/>
      <c r="C82" s="189">
        <v>456.0</v>
      </c>
      <c r="D82" s="79"/>
      <c r="E82" s="81" t="s">
        <v>531</v>
      </c>
      <c r="F82" s="81" t="s">
        <v>43</v>
      </c>
      <c r="G82" s="81" t="s">
        <v>331</v>
      </c>
      <c r="H82" s="52"/>
      <c r="I82" s="52"/>
      <c r="J82" s="52"/>
      <c r="K82" s="52"/>
      <c r="L82" s="52"/>
      <c r="M82" s="52"/>
      <c r="N82" s="52"/>
      <c r="O82" s="52"/>
      <c r="P82" s="52"/>
      <c r="Q82" s="52"/>
      <c r="R82" s="52"/>
      <c r="S82" s="52"/>
      <c r="T82" s="52"/>
      <c r="U82" s="52"/>
      <c r="V82" s="52"/>
      <c r="W82" s="52"/>
      <c r="X82" s="52"/>
      <c r="Y82" s="52"/>
      <c r="Z82" s="52"/>
    </row>
    <row r="83">
      <c r="A83" s="187">
        <v>43985.0</v>
      </c>
      <c r="B83" s="194"/>
      <c r="C83" s="189">
        <v>670.0</v>
      </c>
      <c r="D83" s="79"/>
      <c r="E83" s="81" t="s">
        <v>531</v>
      </c>
      <c r="F83" s="81" t="s">
        <v>43</v>
      </c>
      <c r="G83" s="81" t="s">
        <v>331</v>
      </c>
      <c r="H83" s="52"/>
      <c r="I83" s="52"/>
      <c r="J83" s="52"/>
      <c r="K83" s="52"/>
      <c r="L83" s="52"/>
      <c r="M83" s="52"/>
      <c r="N83" s="52"/>
      <c r="O83" s="52"/>
      <c r="P83" s="52"/>
      <c r="Q83" s="52"/>
      <c r="R83" s="52"/>
      <c r="S83" s="52"/>
      <c r="T83" s="52"/>
      <c r="U83" s="52"/>
      <c r="V83" s="52"/>
      <c r="W83" s="52"/>
      <c r="X83" s="52"/>
      <c r="Y83" s="52"/>
      <c r="Z83" s="52"/>
    </row>
    <row r="84">
      <c r="A84" s="81" t="s">
        <v>293</v>
      </c>
      <c r="B84" s="194"/>
      <c r="C84" s="189">
        <v>3000.0</v>
      </c>
      <c r="D84" s="79"/>
      <c r="E84" s="81" t="s">
        <v>531</v>
      </c>
      <c r="F84" s="81" t="s">
        <v>43</v>
      </c>
      <c r="G84" s="81" t="s">
        <v>331</v>
      </c>
      <c r="H84" s="52"/>
      <c r="I84" s="52"/>
      <c r="J84" s="52"/>
      <c r="K84" s="52"/>
      <c r="L84" s="52"/>
      <c r="M84" s="52"/>
      <c r="N84" s="52"/>
      <c r="O84" s="52"/>
      <c r="P84" s="52"/>
      <c r="Q84" s="52"/>
      <c r="R84" s="52"/>
      <c r="S84" s="52"/>
      <c r="T84" s="52"/>
      <c r="U84" s="52"/>
      <c r="V84" s="52"/>
      <c r="W84" s="52"/>
      <c r="X84" s="52"/>
      <c r="Y84" s="52"/>
      <c r="Z84" s="52"/>
    </row>
    <row r="85">
      <c r="A85" s="81" t="s">
        <v>388</v>
      </c>
      <c r="B85" s="194"/>
      <c r="C85" s="189">
        <v>5000.0</v>
      </c>
      <c r="D85" s="79"/>
      <c r="E85" s="81" t="s">
        <v>531</v>
      </c>
      <c r="F85" s="81" t="s">
        <v>43</v>
      </c>
      <c r="G85" s="81" t="s">
        <v>331</v>
      </c>
      <c r="H85" s="52"/>
      <c r="I85" s="52"/>
      <c r="J85" s="52"/>
      <c r="K85" s="52"/>
      <c r="L85" s="52"/>
      <c r="M85" s="52"/>
      <c r="N85" s="52"/>
      <c r="O85" s="52"/>
      <c r="P85" s="52"/>
      <c r="Q85" s="52"/>
      <c r="R85" s="52"/>
      <c r="S85" s="52"/>
      <c r="T85" s="52"/>
      <c r="U85" s="52"/>
      <c r="V85" s="52"/>
      <c r="W85" s="52"/>
      <c r="X85" s="52"/>
      <c r="Y85" s="52"/>
      <c r="Z85" s="52"/>
    </row>
    <row r="86">
      <c r="A86" s="187">
        <v>43834.0</v>
      </c>
      <c r="B86" s="194"/>
      <c r="C86" s="189">
        <v>6017.0</v>
      </c>
      <c r="D86" s="79"/>
      <c r="E86" s="81" t="s">
        <v>531</v>
      </c>
      <c r="F86" s="81" t="s">
        <v>43</v>
      </c>
      <c r="G86" s="81" t="s">
        <v>331</v>
      </c>
      <c r="H86" s="52"/>
      <c r="I86" s="52"/>
      <c r="J86" s="52"/>
      <c r="K86" s="52"/>
      <c r="L86" s="52"/>
      <c r="M86" s="52"/>
      <c r="N86" s="52"/>
      <c r="O86" s="52"/>
      <c r="P86" s="52"/>
      <c r="Q86" s="52"/>
      <c r="R86" s="52"/>
      <c r="S86" s="52"/>
      <c r="T86" s="52"/>
      <c r="U86" s="52"/>
      <c r="V86" s="52"/>
      <c r="W86" s="52"/>
      <c r="X86" s="52"/>
      <c r="Y86" s="52"/>
      <c r="Z86" s="52"/>
    </row>
    <row r="87">
      <c r="A87" s="52"/>
      <c r="B87" s="48"/>
      <c r="C87" s="48"/>
      <c r="D87" s="52"/>
      <c r="E87" s="52"/>
      <c r="F87" s="52"/>
      <c r="G87" s="52"/>
      <c r="H87" s="52"/>
      <c r="I87" s="52"/>
      <c r="J87" s="52"/>
      <c r="K87" s="52"/>
      <c r="L87" s="52"/>
      <c r="M87" s="52"/>
      <c r="N87" s="52"/>
      <c r="O87" s="52"/>
      <c r="P87" s="52"/>
      <c r="Q87" s="52"/>
      <c r="R87" s="52"/>
      <c r="S87" s="52"/>
      <c r="T87" s="52"/>
      <c r="U87" s="52"/>
      <c r="V87" s="52"/>
      <c r="W87" s="52"/>
      <c r="X87" s="52"/>
      <c r="Y87" s="52"/>
      <c r="Z87" s="52"/>
    </row>
    <row r="88">
      <c r="A88" s="52"/>
      <c r="B88" s="48"/>
      <c r="C88" s="48"/>
      <c r="D88" s="52"/>
      <c r="E88" s="52"/>
      <c r="F88" s="52"/>
      <c r="G88" s="52"/>
      <c r="H88" s="52"/>
      <c r="I88" s="52"/>
      <c r="J88" s="52"/>
      <c r="K88" s="52"/>
      <c r="L88" s="52"/>
      <c r="M88" s="52"/>
      <c r="N88" s="52"/>
      <c r="O88" s="52"/>
      <c r="P88" s="52"/>
      <c r="Q88" s="52"/>
      <c r="R88" s="52"/>
      <c r="S88" s="52"/>
      <c r="T88" s="52"/>
      <c r="U88" s="52"/>
      <c r="V88" s="52"/>
      <c r="W88" s="52"/>
      <c r="X88" s="52"/>
      <c r="Y88" s="52"/>
      <c r="Z88" s="52"/>
    </row>
    <row r="89">
      <c r="A89" s="52"/>
      <c r="B89" s="48"/>
      <c r="C89" s="48"/>
      <c r="D89" s="52"/>
      <c r="E89" s="52"/>
      <c r="F89" s="52"/>
      <c r="G89" s="52"/>
      <c r="H89" s="52"/>
      <c r="I89" s="52"/>
      <c r="J89" s="52"/>
      <c r="K89" s="52"/>
      <c r="L89" s="52"/>
      <c r="M89" s="52"/>
      <c r="N89" s="52"/>
      <c r="O89" s="52"/>
      <c r="P89" s="52"/>
      <c r="Q89" s="52"/>
      <c r="R89" s="52"/>
      <c r="S89" s="52"/>
      <c r="T89" s="52"/>
      <c r="U89" s="52"/>
      <c r="V89" s="52"/>
      <c r="W89" s="52"/>
      <c r="X89" s="52"/>
      <c r="Y89" s="52"/>
      <c r="Z89" s="52"/>
    </row>
    <row r="90">
      <c r="A90" s="52"/>
      <c r="B90" s="48"/>
      <c r="C90" s="48"/>
      <c r="D90" s="52"/>
      <c r="E90" s="52"/>
      <c r="F90" s="52"/>
      <c r="G90" s="52"/>
      <c r="H90" s="52"/>
      <c r="I90" s="52"/>
      <c r="J90" s="52"/>
      <c r="K90" s="52"/>
      <c r="L90" s="52"/>
      <c r="M90" s="52"/>
      <c r="N90" s="52"/>
      <c r="O90" s="52"/>
      <c r="P90" s="52"/>
      <c r="Q90" s="52"/>
      <c r="R90" s="52"/>
      <c r="S90" s="52"/>
      <c r="T90" s="52"/>
      <c r="U90" s="52"/>
      <c r="V90" s="52"/>
      <c r="W90" s="52"/>
      <c r="X90" s="52"/>
      <c r="Y90" s="52"/>
      <c r="Z90" s="52"/>
    </row>
    <row r="91">
      <c r="A91" s="52"/>
      <c r="B91" s="48"/>
      <c r="C91" s="48"/>
      <c r="D91" s="52"/>
      <c r="E91" s="52"/>
      <c r="F91" s="52"/>
      <c r="G91" s="52"/>
      <c r="H91" s="52"/>
      <c r="I91" s="52"/>
      <c r="J91" s="52"/>
      <c r="K91" s="52"/>
      <c r="L91" s="52"/>
      <c r="M91" s="52"/>
      <c r="N91" s="52"/>
      <c r="O91" s="52"/>
      <c r="P91" s="52"/>
      <c r="Q91" s="52"/>
      <c r="R91" s="52"/>
      <c r="S91" s="52"/>
      <c r="T91" s="52"/>
      <c r="U91" s="52"/>
      <c r="V91" s="52"/>
      <c r="W91" s="52"/>
      <c r="X91" s="52"/>
      <c r="Y91" s="52"/>
      <c r="Z91" s="52"/>
    </row>
    <row r="92">
      <c r="A92" s="52"/>
      <c r="B92" s="48"/>
      <c r="C92" s="48"/>
      <c r="D92" s="52"/>
      <c r="E92" s="52"/>
      <c r="F92" s="52"/>
      <c r="G92" s="52"/>
      <c r="H92" s="52"/>
      <c r="I92" s="52"/>
      <c r="J92" s="52"/>
      <c r="K92" s="52"/>
      <c r="L92" s="52"/>
      <c r="M92" s="52"/>
      <c r="N92" s="52"/>
      <c r="O92" s="52"/>
      <c r="P92" s="52"/>
      <c r="Q92" s="52"/>
      <c r="R92" s="52"/>
      <c r="S92" s="52"/>
      <c r="T92" s="52"/>
      <c r="U92" s="52"/>
      <c r="V92" s="52"/>
      <c r="W92" s="52"/>
      <c r="X92" s="52"/>
      <c r="Y92" s="52"/>
      <c r="Z92" s="52"/>
    </row>
    <row r="93">
      <c r="A93" s="52"/>
      <c r="B93" s="48"/>
      <c r="C93" s="48"/>
      <c r="D93" s="52"/>
      <c r="E93" s="52"/>
      <c r="F93" s="52"/>
      <c r="G93" s="52"/>
      <c r="H93" s="52"/>
      <c r="I93" s="52"/>
      <c r="J93" s="52"/>
      <c r="K93" s="52"/>
      <c r="L93" s="52"/>
      <c r="M93" s="52"/>
      <c r="N93" s="52"/>
      <c r="O93" s="52"/>
      <c r="P93" s="52"/>
      <c r="Q93" s="52"/>
      <c r="R93" s="52"/>
      <c r="S93" s="52"/>
      <c r="T93" s="52"/>
      <c r="U93" s="52"/>
      <c r="V93" s="52"/>
      <c r="W93" s="52"/>
      <c r="X93" s="52"/>
      <c r="Y93" s="52"/>
      <c r="Z93" s="52"/>
    </row>
    <row r="94">
      <c r="A94" s="52"/>
      <c r="B94" s="48"/>
      <c r="C94" s="48"/>
      <c r="D94" s="52"/>
      <c r="E94" s="52"/>
      <c r="F94" s="52"/>
      <c r="G94" s="52"/>
      <c r="H94" s="52"/>
      <c r="I94" s="52"/>
      <c r="J94" s="52"/>
      <c r="K94" s="52"/>
      <c r="L94" s="52"/>
      <c r="M94" s="52"/>
      <c r="N94" s="52"/>
      <c r="O94" s="52"/>
      <c r="P94" s="52"/>
      <c r="Q94" s="52"/>
      <c r="R94" s="52"/>
      <c r="S94" s="52"/>
      <c r="T94" s="52"/>
      <c r="U94" s="52"/>
      <c r="V94" s="52"/>
      <c r="W94" s="52"/>
      <c r="X94" s="52"/>
      <c r="Y94" s="52"/>
      <c r="Z94" s="52"/>
    </row>
    <row r="95">
      <c r="A95" s="52"/>
      <c r="B95" s="48"/>
      <c r="C95" s="48"/>
      <c r="D95" s="52"/>
      <c r="E95" s="52"/>
      <c r="F95" s="52"/>
      <c r="G95" s="52"/>
      <c r="H95" s="52"/>
      <c r="I95" s="52"/>
      <c r="J95" s="52"/>
      <c r="K95" s="52"/>
      <c r="L95" s="52"/>
      <c r="M95" s="52"/>
      <c r="N95" s="52"/>
      <c r="O95" s="52"/>
      <c r="P95" s="52"/>
      <c r="Q95" s="52"/>
      <c r="R95" s="52"/>
      <c r="S95" s="52"/>
      <c r="T95" s="52"/>
      <c r="U95" s="52"/>
      <c r="V95" s="52"/>
      <c r="W95" s="52"/>
      <c r="X95" s="52"/>
      <c r="Y95" s="52"/>
      <c r="Z95" s="52"/>
    </row>
    <row r="96">
      <c r="A96" s="52"/>
      <c r="B96" s="48"/>
      <c r="C96" s="48"/>
      <c r="D96" s="52"/>
      <c r="E96" s="52"/>
      <c r="F96" s="52"/>
      <c r="G96" s="52"/>
      <c r="H96" s="52"/>
      <c r="I96" s="52"/>
      <c r="J96" s="52"/>
      <c r="K96" s="52"/>
      <c r="L96" s="52"/>
      <c r="M96" s="52"/>
      <c r="N96" s="52"/>
      <c r="O96" s="52"/>
      <c r="P96" s="52"/>
      <c r="Q96" s="52"/>
      <c r="R96" s="52"/>
      <c r="S96" s="52"/>
      <c r="T96" s="52"/>
      <c r="U96" s="52"/>
      <c r="V96" s="52"/>
      <c r="W96" s="52"/>
      <c r="X96" s="52"/>
      <c r="Y96" s="52"/>
      <c r="Z96" s="52"/>
    </row>
    <row r="97">
      <c r="A97" s="52"/>
      <c r="B97" s="48"/>
      <c r="C97" s="48"/>
      <c r="D97" s="52"/>
      <c r="E97" s="52"/>
      <c r="F97" s="52"/>
      <c r="G97" s="52"/>
      <c r="H97" s="52"/>
      <c r="I97" s="52"/>
      <c r="J97" s="52"/>
      <c r="K97" s="52"/>
      <c r="L97" s="52"/>
      <c r="M97" s="52"/>
      <c r="N97" s="52"/>
      <c r="O97" s="52"/>
      <c r="P97" s="52"/>
      <c r="Q97" s="52"/>
      <c r="R97" s="52"/>
      <c r="S97" s="52"/>
      <c r="T97" s="52"/>
      <c r="U97" s="52"/>
      <c r="V97" s="52"/>
      <c r="W97" s="52"/>
      <c r="X97" s="52"/>
      <c r="Y97" s="52"/>
      <c r="Z97" s="52"/>
    </row>
    <row r="98">
      <c r="A98" s="52"/>
      <c r="B98" s="48"/>
      <c r="C98" s="48"/>
      <c r="D98" s="52"/>
      <c r="E98" s="52"/>
      <c r="F98" s="52"/>
      <c r="G98" s="52"/>
      <c r="H98" s="52"/>
      <c r="I98" s="52"/>
      <c r="J98" s="52"/>
      <c r="K98" s="52"/>
      <c r="L98" s="52"/>
      <c r="M98" s="52"/>
      <c r="N98" s="52"/>
      <c r="O98" s="52"/>
      <c r="P98" s="52"/>
      <c r="Q98" s="52"/>
      <c r="R98" s="52"/>
      <c r="S98" s="52"/>
      <c r="T98" s="52"/>
      <c r="U98" s="52"/>
      <c r="V98" s="52"/>
      <c r="W98" s="52"/>
      <c r="X98" s="52"/>
      <c r="Y98" s="52"/>
      <c r="Z98" s="52"/>
    </row>
    <row r="99">
      <c r="A99" s="52"/>
      <c r="B99" s="48"/>
      <c r="C99" s="48"/>
      <c r="D99" s="52"/>
      <c r="E99" s="52"/>
      <c r="F99" s="52"/>
      <c r="G99" s="52"/>
      <c r="H99" s="52"/>
      <c r="I99" s="52"/>
      <c r="J99" s="52"/>
      <c r="K99" s="52"/>
      <c r="L99" s="52"/>
      <c r="M99" s="52"/>
      <c r="N99" s="52"/>
      <c r="O99" s="52"/>
      <c r="P99" s="52"/>
      <c r="Q99" s="52"/>
      <c r="R99" s="52"/>
      <c r="S99" s="52"/>
      <c r="T99" s="52"/>
      <c r="U99" s="52"/>
      <c r="V99" s="52"/>
      <c r="W99" s="52"/>
      <c r="X99" s="52"/>
      <c r="Y99" s="52"/>
      <c r="Z99" s="52"/>
    </row>
    <row r="100">
      <c r="A100" s="52"/>
      <c r="B100" s="48"/>
      <c r="C100" s="48"/>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c r="A101" s="52"/>
      <c r="B101" s="48"/>
      <c r="C101" s="48"/>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c r="A102" s="52"/>
      <c r="B102" s="48"/>
      <c r="C102" s="48"/>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c r="A103" s="52"/>
      <c r="B103" s="48"/>
      <c r="C103" s="48"/>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c r="A104" s="52"/>
      <c r="B104" s="48"/>
      <c r="C104" s="48"/>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c r="A105" s="52"/>
      <c r="B105" s="48"/>
      <c r="C105" s="48"/>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c r="A106" s="52"/>
      <c r="B106" s="48"/>
      <c r="C106" s="48"/>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c r="A107" s="52"/>
      <c r="B107" s="48"/>
      <c r="C107" s="48"/>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c r="A108" s="52"/>
      <c r="B108" s="48"/>
      <c r="C108" s="48"/>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c r="A109" s="52"/>
      <c r="B109" s="48"/>
      <c r="C109" s="48"/>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c r="A110" s="52"/>
      <c r="B110" s="48"/>
      <c r="C110" s="48"/>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c r="A111" s="52"/>
      <c r="B111" s="48"/>
      <c r="C111" s="48"/>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c r="A112" s="52"/>
      <c r="B112" s="48"/>
      <c r="C112" s="48"/>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c r="A113" s="52"/>
      <c r="B113" s="48"/>
      <c r="C113" s="48"/>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c r="A114" s="52"/>
      <c r="B114" s="48"/>
      <c r="C114" s="48"/>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c r="A115" s="52"/>
      <c r="B115" s="48"/>
      <c r="C115" s="48"/>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c r="A116" s="52"/>
      <c r="B116" s="48"/>
      <c r="C116" s="48"/>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c r="A117" s="52"/>
      <c r="B117" s="48"/>
      <c r="C117" s="48"/>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c r="A118" s="52"/>
      <c r="B118" s="48"/>
      <c r="C118" s="48"/>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c r="A119" s="52"/>
      <c r="B119" s="48"/>
      <c r="C119" s="48"/>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c r="A120" s="52"/>
      <c r="B120" s="48"/>
      <c r="C120" s="48"/>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c r="A121" s="52"/>
      <c r="B121" s="48"/>
      <c r="C121" s="48"/>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c r="A122" s="52"/>
      <c r="B122" s="48"/>
      <c r="C122" s="48"/>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c r="A123" s="52"/>
      <c r="B123" s="48"/>
      <c r="C123" s="48"/>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c r="A124" s="52"/>
      <c r="B124" s="48"/>
      <c r="C124" s="48"/>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c r="A125" s="52"/>
      <c r="B125" s="48"/>
      <c r="C125" s="48"/>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c r="A126" s="52"/>
      <c r="B126" s="48"/>
      <c r="C126" s="48"/>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c r="A127" s="52"/>
      <c r="B127" s="48"/>
      <c r="C127" s="48"/>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c r="A128" s="52"/>
      <c r="B128" s="48"/>
      <c r="C128" s="48"/>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c r="A129" s="52"/>
      <c r="B129" s="48"/>
      <c r="C129" s="48"/>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c r="A130" s="52"/>
      <c r="B130" s="48"/>
      <c r="C130" s="48"/>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c r="A131" s="52"/>
      <c r="B131" s="48"/>
      <c r="C131" s="48"/>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c r="A132" s="52"/>
      <c r="B132" s="48"/>
      <c r="C132" s="48"/>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c r="A133" s="52"/>
      <c r="B133" s="48"/>
      <c r="C133" s="48"/>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c r="A134" s="52"/>
      <c r="B134" s="48"/>
      <c r="C134" s="48"/>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c r="A135" s="52"/>
      <c r="B135" s="48"/>
      <c r="C135" s="48"/>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c r="A136" s="52"/>
      <c r="B136" s="48"/>
      <c r="C136" s="48"/>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c r="A137" s="52"/>
      <c r="B137" s="48"/>
      <c r="C137" s="48"/>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c r="A138" s="52"/>
      <c r="B138" s="48"/>
      <c r="C138" s="48"/>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c r="A139" s="52"/>
      <c r="B139" s="48"/>
      <c r="C139" s="48"/>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c r="A140" s="52"/>
      <c r="B140" s="48"/>
      <c r="C140" s="48"/>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c r="A141" s="52"/>
      <c r="B141" s="48"/>
      <c r="C141" s="48"/>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c r="A142" s="52"/>
      <c r="B142" s="48"/>
      <c r="C142" s="48"/>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c r="A143" s="52"/>
      <c r="B143" s="48"/>
      <c r="C143" s="48"/>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c r="A144" s="52"/>
      <c r="B144" s="48"/>
      <c r="C144" s="48"/>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c r="A145" s="52"/>
      <c r="B145" s="48"/>
      <c r="C145" s="48"/>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c r="A146" s="52"/>
      <c r="B146" s="48"/>
      <c r="C146" s="48"/>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c r="A147" s="52"/>
      <c r="B147" s="48"/>
      <c r="C147" s="48"/>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c r="A148" s="52"/>
      <c r="B148" s="48"/>
      <c r="C148" s="48"/>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c r="A149" s="52"/>
      <c r="B149" s="48"/>
      <c r="C149" s="48"/>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c r="A150" s="52"/>
      <c r="B150" s="48"/>
      <c r="C150" s="48"/>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c r="A151" s="52"/>
      <c r="B151" s="48"/>
      <c r="C151" s="48"/>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c r="A152" s="52"/>
      <c r="B152" s="48"/>
      <c r="C152" s="48"/>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c r="A153" s="52"/>
      <c r="B153" s="48"/>
      <c r="C153" s="48"/>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c r="A154" s="52"/>
      <c r="B154" s="48"/>
      <c r="C154" s="48"/>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c r="A155" s="52"/>
      <c r="B155" s="48"/>
      <c r="C155" s="48"/>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c r="A156" s="52"/>
      <c r="B156" s="48"/>
      <c r="C156" s="48"/>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c r="A157" s="52"/>
      <c r="B157" s="48"/>
      <c r="C157" s="48"/>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c r="A158" s="52"/>
      <c r="B158" s="48"/>
      <c r="C158" s="48"/>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c r="A159" s="52"/>
      <c r="B159" s="48"/>
      <c r="C159" s="48"/>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c r="A160" s="52"/>
      <c r="B160" s="48"/>
      <c r="C160" s="48"/>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c r="A161" s="52"/>
      <c r="B161" s="48"/>
      <c r="C161" s="48"/>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c r="A162" s="52"/>
      <c r="B162" s="48"/>
      <c r="C162" s="48"/>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c r="A163" s="52"/>
      <c r="B163" s="48"/>
      <c r="C163" s="48"/>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c r="A164" s="52"/>
      <c r="B164" s="48"/>
      <c r="C164" s="48"/>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c r="A165" s="52"/>
      <c r="B165" s="48"/>
      <c r="C165" s="48"/>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c r="A166" s="52"/>
      <c r="B166" s="48"/>
      <c r="C166" s="48"/>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c r="A167" s="52"/>
      <c r="B167" s="48"/>
      <c r="C167" s="48"/>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c r="A168" s="52"/>
      <c r="B168" s="48"/>
      <c r="C168" s="48"/>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c r="A169" s="52"/>
      <c r="B169" s="48"/>
      <c r="C169" s="48"/>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c r="A170" s="52"/>
      <c r="B170" s="48"/>
      <c r="C170" s="48"/>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c r="A171" s="52"/>
      <c r="B171" s="48"/>
      <c r="C171" s="48"/>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c r="A172" s="52"/>
      <c r="B172" s="48"/>
      <c r="C172" s="48"/>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c r="A173" s="52"/>
      <c r="B173" s="48"/>
      <c r="C173" s="48"/>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c r="A174" s="52"/>
      <c r="B174" s="48"/>
      <c r="C174" s="48"/>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c r="A175" s="52"/>
      <c r="B175" s="48"/>
      <c r="C175" s="48"/>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c r="A176" s="52"/>
      <c r="B176" s="48"/>
      <c r="C176" s="48"/>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c r="A177" s="52"/>
      <c r="B177" s="48"/>
      <c r="C177" s="48"/>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c r="A178" s="52"/>
      <c r="B178" s="48"/>
      <c r="C178" s="48"/>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c r="A179" s="52"/>
      <c r="B179" s="48"/>
      <c r="C179" s="48"/>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c r="A180" s="52"/>
      <c r="B180" s="48"/>
      <c r="C180" s="48"/>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c r="A181" s="52"/>
      <c r="B181" s="48"/>
      <c r="C181" s="48"/>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c r="A182" s="52"/>
      <c r="B182" s="48"/>
      <c r="C182" s="48"/>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c r="A183" s="52"/>
      <c r="B183" s="48"/>
      <c r="C183" s="48"/>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c r="A184" s="52"/>
      <c r="B184" s="48"/>
      <c r="C184" s="48"/>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c r="A185" s="52"/>
      <c r="B185" s="48"/>
      <c r="C185" s="48"/>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c r="A186" s="52"/>
      <c r="B186" s="48"/>
      <c r="C186" s="48"/>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c r="A187" s="52"/>
      <c r="B187" s="48"/>
      <c r="C187" s="48"/>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c r="A188" s="52"/>
      <c r="B188" s="48"/>
      <c r="C188" s="48"/>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c r="A189" s="52"/>
      <c r="B189" s="48"/>
      <c r="C189" s="48"/>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c r="A190" s="52"/>
      <c r="B190" s="48"/>
      <c r="C190" s="48"/>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c r="A191" s="52"/>
      <c r="B191" s="48"/>
      <c r="C191" s="48"/>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c r="A192" s="52"/>
      <c r="B192" s="48"/>
      <c r="C192" s="48"/>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c r="A193" s="52"/>
      <c r="B193" s="48"/>
      <c r="C193" s="48"/>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c r="A194" s="52"/>
      <c r="B194" s="48"/>
      <c r="C194" s="48"/>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c r="A195" s="52"/>
      <c r="B195" s="48"/>
      <c r="C195" s="48"/>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c r="A196" s="52"/>
      <c r="B196" s="48"/>
      <c r="C196" s="48"/>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c r="A197" s="52"/>
      <c r="B197" s="48"/>
      <c r="C197" s="48"/>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c r="A198" s="52"/>
      <c r="B198" s="48"/>
      <c r="C198" s="48"/>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c r="A199" s="52"/>
      <c r="B199" s="48"/>
      <c r="C199" s="48"/>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c r="A200" s="52"/>
      <c r="B200" s="48"/>
      <c r="C200" s="48"/>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c r="A201" s="52"/>
      <c r="B201" s="48"/>
      <c r="C201" s="48"/>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c r="A202" s="52"/>
      <c r="B202" s="48"/>
      <c r="C202" s="48"/>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c r="A203" s="52"/>
      <c r="B203" s="48"/>
      <c r="C203" s="48"/>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c r="A204" s="52"/>
      <c r="B204" s="48"/>
      <c r="C204" s="48"/>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c r="A205" s="52"/>
      <c r="B205" s="48"/>
      <c r="C205" s="48"/>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c r="A206" s="52"/>
      <c r="B206" s="48"/>
      <c r="C206" s="48"/>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c r="A207" s="52"/>
      <c r="B207" s="48"/>
      <c r="C207" s="48"/>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c r="A208" s="52"/>
      <c r="B208" s="48"/>
      <c r="C208" s="48"/>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c r="A209" s="52"/>
      <c r="B209" s="48"/>
      <c r="C209" s="48"/>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c r="A210" s="52"/>
      <c r="B210" s="48"/>
      <c r="C210" s="48"/>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c r="A211" s="52"/>
      <c r="B211" s="48"/>
      <c r="C211" s="48"/>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c r="A212" s="52"/>
      <c r="B212" s="48"/>
      <c r="C212" s="48"/>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c r="A213" s="52"/>
      <c r="B213" s="48"/>
      <c r="C213" s="48"/>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c r="A214" s="52"/>
      <c r="B214" s="48"/>
      <c r="C214" s="48"/>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c r="A215" s="52"/>
      <c r="B215" s="48"/>
      <c r="C215" s="48"/>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c r="A216" s="52"/>
      <c r="B216" s="48"/>
      <c r="C216" s="48"/>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c r="A217" s="52"/>
      <c r="B217" s="48"/>
      <c r="C217" s="48"/>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c r="A218" s="52"/>
      <c r="B218" s="48"/>
      <c r="C218" s="48"/>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c r="A219" s="52"/>
      <c r="B219" s="48"/>
      <c r="C219" s="48"/>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c r="A220" s="52"/>
      <c r="B220" s="48"/>
      <c r="C220" s="48"/>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c r="A221" s="52"/>
      <c r="B221" s="48"/>
      <c r="C221" s="48"/>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c r="A222" s="52"/>
      <c r="B222" s="48"/>
      <c r="C222" s="48"/>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c r="A223" s="52"/>
      <c r="B223" s="48"/>
      <c r="C223" s="48"/>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c r="A224" s="52"/>
      <c r="B224" s="48"/>
      <c r="C224" s="48"/>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c r="A225" s="52"/>
      <c r="B225" s="48"/>
      <c r="C225" s="48"/>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c r="A226" s="52"/>
      <c r="B226" s="48"/>
      <c r="C226" s="48"/>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c r="A227" s="52"/>
      <c r="B227" s="48"/>
      <c r="C227" s="48"/>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c r="A228" s="52"/>
      <c r="B228" s="48"/>
      <c r="C228" s="48"/>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c r="A229" s="52"/>
      <c r="B229" s="48"/>
      <c r="C229" s="48"/>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c r="A230" s="52"/>
      <c r="B230" s="48"/>
      <c r="C230" s="48"/>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c r="A231" s="52"/>
      <c r="B231" s="48"/>
      <c r="C231" s="48"/>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c r="A232" s="52"/>
      <c r="B232" s="48"/>
      <c r="C232" s="48"/>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c r="A233" s="52"/>
      <c r="B233" s="48"/>
      <c r="C233" s="48"/>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c r="A234" s="52"/>
      <c r="B234" s="48"/>
      <c r="C234" s="48"/>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c r="A235" s="52"/>
      <c r="B235" s="48"/>
      <c r="C235" s="48"/>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c r="A236" s="52"/>
      <c r="B236" s="48"/>
      <c r="C236" s="48"/>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c r="A237" s="52"/>
      <c r="B237" s="48"/>
      <c r="C237" s="48"/>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c r="A238" s="52"/>
      <c r="B238" s="48"/>
      <c r="C238" s="48"/>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c r="A239" s="52"/>
      <c r="B239" s="48"/>
      <c r="C239" s="48"/>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c r="A240" s="52"/>
      <c r="B240" s="48"/>
      <c r="C240" s="48"/>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c r="A241" s="52"/>
      <c r="B241" s="48"/>
      <c r="C241" s="48"/>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c r="A242" s="52"/>
      <c r="B242" s="48"/>
      <c r="C242" s="48"/>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c r="A243" s="52"/>
      <c r="B243" s="48"/>
      <c r="C243" s="48"/>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c r="A244" s="52"/>
      <c r="B244" s="48"/>
      <c r="C244" s="48"/>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c r="A245" s="52"/>
      <c r="B245" s="48"/>
      <c r="C245" s="48"/>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c r="A246" s="52"/>
      <c r="B246" s="48"/>
      <c r="C246" s="48"/>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c r="A247" s="52"/>
      <c r="B247" s="48"/>
      <c r="C247" s="48"/>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c r="A248" s="52"/>
      <c r="B248" s="48"/>
      <c r="C248" s="48"/>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c r="A249" s="52"/>
      <c r="B249" s="48"/>
      <c r="C249" s="48"/>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c r="A250" s="52"/>
      <c r="B250" s="48"/>
      <c r="C250" s="48"/>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c r="A251" s="52"/>
      <c r="B251" s="48"/>
      <c r="C251" s="48"/>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c r="A252" s="52"/>
      <c r="B252" s="48"/>
      <c r="C252" s="48"/>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c r="A253" s="52"/>
      <c r="B253" s="48"/>
      <c r="C253" s="48"/>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c r="A254" s="52"/>
      <c r="B254" s="48"/>
      <c r="C254" s="48"/>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c r="A255" s="52"/>
      <c r="B255" s="48"/>
      <c r="C255" s="48"/>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c r="A256" s="52"/>
      <c r="B256" s="48"/>
      <c r="C256" s="48"/>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c r="A257" s="52"/>
      <c r="B257" s="48"/>
      <c r="C257" s="48"/>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c r="A258" s="52"/>
      <c r="B258" s="48"/>
      <c r="C258" s="48"/>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c r="A259" s="52"/>
      <c r="B259" s="48"/>
      <c r="C259" s="48"/>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c r="A260" s="52"/>
      <c r="B260" s="48"/>
      <c r="C260" s="48"/>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c r="A261" s="52"/>
      <c r="B261" s="48"/>
      <c r="C261" s="48"/>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c r="A262" s="52"/>
      <c r="B262" s="48"/>
      <c r="C262" s="48"/>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c r="A263" s="52"/>
      <c r="B263" s="48"/>
      <c r="C263" s="48"/>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c r="A264" s="52"/>
      <c r="B264" s="48"/>
      <c r="C264" s="48"/>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c r="A265" s="52"/>
      <c r="B265" s="48"/>
      <c r="C265" s="48"/>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c r="A266" s="52"/>
      <c r="B266" s="48"/>
      <c r="C266" s="48"/>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c r="A267" s="52"/>
      <c r="B267" s="48"/>
      <c r="C267" s="48"/>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c r="A268" s="52"/>
      <c r="B268" s="48"/>
      <c r="C268" s="48"/>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c r="A269" s="52"/>
      <c r="B269" s="48"/>
      <c r="C269" s="48"/>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c r="A270" s="52"/>
      <c r="B270" s="48"/>
      <c r="C270" s="48"/>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c r="A271" s="52"/>
      <c r="B271" s="48"/>
      <c r="C271" s="48"/>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c r="A272" s="52"/>
      <c r="B272" s="48"/>
      <c r="C272" s="48"/>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c r="A273" s="52"/>
      <c r="B273" s="48"/>
      <c r="C273" s="48"/>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c r="A274" s="52"/>
      <c r="B274" s="48"/>
      <c r="C274" s="48"/>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c r="A275" s="52"/>
      <c r="B275" s="48"/>
      <c r="C275" s="48"/>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c r="A276" s="52"/>
      <c r="B276" s="48"/>
      <c r="C276" s="48"/>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c r="A277" s="52"/>
      <c r="B277" s="48"/>
      <c r="C277" s="48"/>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c r="A278" s="52"/>
      <c r="B278" s="48"/>
      <c r="C278" s="48"/>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c r="A279" s="52"/>
      <c r="B279" s="48"/>
      <c r="C279" s="48"/>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c r="A280" s="52"/>
      <c r="B280" s="48"/>
      <c r="C280" s="48"/>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c r="A281" s="52"/>
      <c r="B281" s="48"/>
      <c r="C281" s="48"/>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c r="A282" s="52"/>
      <c r="B282" s="48"/>
      <c r="C282" s="48"/>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c r="A283" s="52"/>
      <c r="B283" s="48"/>
      <c r="C283" s="48"/>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c r="A284" s="52"/>
      <c r="B284" s="48"/>
      <c r="C284" s="48"/>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c r="A285" s="52"/>
      <c r="B285" s="48"/>
      <c r="C285" s="48"/>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c r="A286" s="52"/>
      <c r="B286" s="48"/>
      <c r="C286" s="48"/>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c r="A287" s="52"/>
      <c r="B287" s="48"/>
      <c r="C287" s="48"/>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c r="A288" s="52"/>
      <c r="B288" s="48"/>
      <c r="C288" s="48"/>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c r="A289" s="52"/>
      <c r="B289" s="48"/>
      <c r="C289" s="48"/>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c r="A290" s="52"/>
      <c r="B290" s="48"/>
      <c r="C290" s="48"/>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c r="A291" s="52"/>
      <c r="B291" s="48"/>
      <c r="C291" s="48"/>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c r="A292" s="52"/>
      <c r="B292" s="48"/>
      <c r="C292" s="48"/>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c r="A293" s="52"/>
      <c r="B293" s="48"/>
      <c r="C293" s="48"/>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c r="A294" s="52"/>
      <c r="B294" s="48"/>
      <c r="C294" s="48"/>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c r="A295" s="52"/>
      <c r="B295" s="48"/>
      <c r="C295" s="48"/>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c r="A296" s="52"/>
      <c r="B296" s="48"/>
      <c r="C296" s="48"/>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c r="A297" s="52"/>
      <c r="B297" s="48"/>
      <c r="C297" s="48"/>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c r="A298" s="52"/>
      <c r="B298" s="48"/>
      <c r="C298" s="48"/>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c r="A299" s="52"/>
      <c r="B299" s="48"/>
      <c r="C299" s="48"/>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c r="A300" s="52"/>
      <c r="B300" s="48"/>
      <c r="C300" s="48"/>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c r="A301" s="52"/>
      <c r="B301" s="48"/>
      <c r="C301" s="48"/>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c r="A302" s="52"/>
      <c r="B302" s="48"/>
      <c r="C302" s="48"/>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c r="A303" s="52"/>
      <c r="B303" s="48"/>
      <c r="C303" s="48"/>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c r="A304" s="52"/>
      <c r="B304" s="48"/>
      <c r="C304" s="48"/>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c r="A305" s="52"/>
      <c r="B305" s="48"/>
      <c r="C305" s="48"/>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c r="A306" s="52"/>
      <c r="B306" s="48"/>
      <c r="C306" s="48"/>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c r="A307" s="52"/>
      <c r="B307" s="48"/>
      <c r="C307" s="48"/>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c r="A308" s="52"/>
      <c r="B308" s="48"/>
      <c r="C308" s="48"/>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c r="A309" s="52"/>
      <c r="B309" s="48"/>
      <c r="C309" s="48"/>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c r="A310" s="52"/>
      <c r="B310" s="48"/>
      <c r="C310" s="48"/>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c r="A311" s="52"/>
      <c r="B311" s="48"/>
      <c r="C311" s="48"/>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c r="A312" s="52"/>
      <c r="B312" s="48"/>
      <c r="C312" s="48"/>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c r="A313" s="52"/>
      <c r="B313" s="48"/>
      <c r="C313" s="48"/>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c r="A314" s="52"/>
      <c r="B314" s="48"/>
      <c r="C314" s="48"/>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c r="A315" s="52"/>
      <c r="B315" s="48"/>
      <c r="C315" s="48"/>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c r="A316" s="52"/>
      <c r="B316" s="48"/>
      <c r="C316" s="48"/>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c r="A317" s="52"/>
      <c r="B317" s="48"/>
      <c r="C317" s="48"/>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c r="A318" s="52"/>
      <c r="B318" s="48"/>
      <c r="C318" s="48"/>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c r="A319" s="52"/>
      <c r="B319" s="48"/>
      <c r="C319" s="48"/>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c r="A320" s="52"/>
      <c r="B320" s="48"/>
      <c r="C320" s="48"/>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c r="A321" s="52"/>
      <c r="B321" s="48"/>
      <c r="C321" s="48"/>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c r="A322" s="52"/>
      <c r="B322" s="48"/>
      <c r="C322" s="48"/>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c r="A323" s="52"/>
      <c r="B323" s="48"/>
      <c r="C323" s="48"/>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c r="A324" s="52"/>
      <c r="B324" s="48"/>
      <c r="C324" s="48"/>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c r="A325" s="52"/>
      <c r="B325" s="48"/>
      <c r="C325" s="48"/>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c r="A326" s="52"/>
      <c r="B326" s="48"/>
      <c r="C326" s="48"/>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c r="A327" s="52"/>
      <c r="B327" s="48"/>
      <c r="C327" s="48"/>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c r="A328" s="52"/>
      <c r="B328" s="48"/>
      <c r="C328" s="48"/>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c r="A329" s="52"/>
      <c r="B329" s="48"/>
      <c r="C329" s="48"/>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c r="A330" s="52"/>
      <c r="B330" s="48"/>
      <c r="C330" s="48"/>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c r="A331" s="52"/>
      <c r="B331" s="48"/>
      <c r="C331" s="48"/>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c r="A332" s="52"/>
      <c r="B332" s="48"/>
      <c r="C332" s="48"/>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c r="A333" s="52"/>
      <c r="B333" s="48"/>
      <c r="C333" s="48"/>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c r="A334" s="52"/>
      <c r="B334" s="48"/>
      <c r="C334" s="48"/>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c r="A335" s="52"/>
      <c r="B335" s="48"/>
      <c r="C335" s="48"/>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c r="A336" s="52"/>
      <c r="B336" s="48"/>
      <c r="C336" s="48"/>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c r="A337" s="52"/>
      <c r="B337" s="48"/>
      <c r="C337" s="48"/>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c r="A338" s="52"/>
      <c r="B338" s="48"/>
      <c r="C338" s="48"/>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c r="A339" s="52"/>
      <c r="B339" s="48"/>
      <c r="C339" s="48"/>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c r="A340" s="52"/>
      <c r="B340" s="48"/>
      <c r="C340" s="48"/>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c r="A341" s="52"/>
      <c r="B341" s="48"/>
      <c r="C341" s="48"/>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c r="A342" s="52"/>
      <c r="B342" s="48"/>
      <c r="C342" s="48"/>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c r="A343" s="52"/>
      <c r="B343" s="48"/>
      <c r="C343" s="48"/>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c r="A344" s="52"/>
      <c r="B344" s="48"/>
      <c r="C344" s="48"/>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c r="A345" s="52"/>
      <c r="B345" s="48"/>
      <c r="C345" s="48"/>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c r="A346" s="52"/>
      <c r="B346" s="48"/>
      <c r="C346" s="48"/>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c r="A347" s="52"/>
      <c r="B347" s="48"/>
      <c r="C347" s="48"/>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c r="A348" s="52"/>
      <c r="B348" s="48"/>
      <c r="C348" s="48"/>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c r="A349" s="52"/>
      <c r="B349" s="48"/>
      <c r="C349" s="48"/>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c r="A350" s="52"/>
      <c r="B350" s="48"/>
      <c r="C350" s="48"/>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c r="A351" s="52"/>
      <c r="B351" s="48"/>
      <c r="C351" s="48"/>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c r="A352" s="52"/>
      <c r="B352" s="48"/>
      <c r="C352" s="48"/>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c r="A353" s="52"/>
      <c r="B353" s="48"/>
      <c r="C353" s="48"/>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c r="A354" s="52"/>
      <c r="B354" s="48"/>
      <c r="C354" s="48"/>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c r="A355" s="52"/>
      <c r="B355" s="48"/>
      <c r="C355" s="48"/>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c r="A356" s="52"/>
      <c r="B356" s="48"/>
      <c r="C356" s="48"/>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c r="A357" s="52"/>
      <c r="B357" s="48"/>
      <c r="C357" s="48"/>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c r="A358" s="52"/>
      <c r="B358" s="48"/>
      <c r="C358" s="48"/>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c r="A359" s="52"/>
      <c r="B359" s="48"/>
      <c r="C359" s="48"/>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c r="A360" s="52"/>
      <c r="B360" s="48"/>
      <c r="C360" s="48"/>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c r="A361" s="52"/>
      <c r="B361" s="48"/>
      <c r="C361" s="48"/>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c r="A362" s="52"/>
      <c r="B362" s="48"/>
      <c r="C362" s="48"/>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c r="A363" s="52"/>
      <c r="B363" s="48"/>
      <c r="C363" s="48"/>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c r="A364" s="52"/>
      <c r="B364" s="48"/>
      <c r="C364" s="48"/>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c r="A365" s="52"/>
      <c r="B365" s="48"/>
      <c r="C365" s="48"/>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c r="A366" s="52"/>
      <c r="B366" s="48"/>
      <c r="C366" s="48"/>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c r="A367" s="52"/>
      <c r="B367" s="48"/>
      <c r="C367" s="48"/>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c r="A368" s="52"/>
      <c r="B368" s="48"/>
      <c r="C368" s="48"/>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c r="A369" s="52"/>
      <c r="B369" s="48"/>
      <c r="C369" s="48"/>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c r="A370" s="52"/>
      <c r="B370" s="48"/>
      <c r="C370" s="48"/>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c r="A371" s="52"/>
      <c r="B371" s="48"/>
      <c r="C371" s="48"/>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c r="A372" s="52"/>
      <c r="B372" s="48"/>
      <c r="C372" s="48"/>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c r="A373" s="52"/>
      <c r="B373" s="48"/>
      <c r="C373" s="48"/>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c r="A374" s="52"/>
      <c r="B374" s="48"/>
      <c r="C374" s="48"/>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c r="A375" s="52"/>
      <c r="B375" s="48"/>
      <c r="C375" s="48"/>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c r="A376" s="52"/>
      <c r="B376" s="48"/>
      <c r="C376" s="48"/>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c r="A377" s="52"/>
      <c r="B377" s="48"/>
      <c r="C377" s="48"/>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c r="A378" s="52"/>
      <c r="B378" s="48"/>
      <c r="C378" s="48"/>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c r="A379" s="52"/>
      <c r="B379" s="48"/>
      <c r="C379" s="48"/>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c r="A380" s="52"/>
      <c r="B380" s="48"/>
      <c r="C380" s="48"/>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c r="A381" s="52"/>
      <c r="B381" s="48"/>
      <c r="C381" s="48"/>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c r="A382" s="52"/>
      <c r="B382" s="48"/>
      <c r="C382" s="48"/>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c r="A383" s="52"/>
      <c r="B383" s="48"/>
      <c r="C383" s="48"/>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c r="A384" s="52"/>
      <c r="B384" s="48"/>
      <c r="C384" s="48"/>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c r="A385" s="52"/>
      <c r="B385" s="48"/>
      <c r="C385" s="48"/>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c r="A386" s="52"/>
      <c r="B386" s="48"/>
      <c r="C386" s="48"/>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c r="A387" s="52"/>
      <c r="B387" s="48"/>
      <c r="C387" s="48"/>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c r="A388" s="52"/>
      <c r="B388" s="48"/>
      <c r="C388" s="48"/>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c r="A389" s="52"/>
      <c r="B389" s="48"/>
      <c r="C389" s="48"/>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c r="A390" s="52"/>
      <c r="B390" s="48"/>
      <c r="C390" s="48"/>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c r="A391" s="52"/>
      <c r="B391" s="48"/>
      <c r="C391" s="48"/>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c r="A392" s="52"/>
      <c r="B392" s="48"/>
      <c r="C392" s="48"/>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c r="A393" s="52"/>
      <c r="B393" s="48"/>
      <c r="C393" s="48"/>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c r="A394" s="52"/>
      <c r="B394" s="48"/>
      <c r="C394" s="48"/>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c r="A395" s="52"/>
      <c r="B395" s="48"/>
      <c r="C395" s="48"/>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c r="A396" s="52"/>
      <c r="B396" s="48"/>
      <c r="C396" s="48"/>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c r="A397" s="52"/>
      <c r="B397" s="48"/>
      <c r="C397" s="48"/>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c r="A398" s="52"/>
      <c r="B398" s="48"/>
      <c r="C398" s="48"/>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c r="A399" s="52"/>
      <c r="B399" s="48"/>
      <c r="C399" s="48"/>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c r="A400" s="52"/>
      <c r="B400" s="48"/>
      <c r="C400" s="48"/>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c r="A401" s="52"/>
      <c r="B401" s="48"/>
      <c r="C401" s="48"/>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c r="A402" s="52"/>
      <c r="B402" s="48"/>
      <c r="C402" s="48"/>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c r="A403" s="52"/>
      <c r="B403" s="48"/>
      <c r="C403" s="48"/>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c r="A404" s="52"/>
      <c r="B404" s="48"/>
      <c r="C404" s="48"/>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c r="A405" s="52"/>
      <c r="B405" s="48"/>
      <c r="C405" s="48"/>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c r="A406" s="52"/>
      <c r="B406" s="48"/>
      <c r="C406" s="48"/>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c r="A407" s="52"/>
      <c r="B407" s="48"/>
      <c r="C407" s="48"/>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c r="A408" s="52"/>
      <c r="B408" s="48"/>
      <c r="C408" s="48"/>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c r="A409" s="52"/>
      <c r="B409" s="48"/>
      <c r="C409" s="48"/>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c r="A410" s="52"/>
      <c r="B410" s="48"/>
      <c r="C410" s="48"/>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c r="A411" s="52"/>
      <c r="B411" s="48"/>
      <c r="C411" s="48"/>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c r="A412" s="52"/>
      <c r="B412" s="48"/>
      <c r="C412" s="48"/>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c r="A413" s="52"/>
      <c r="B413" s="48"/>
      <c r="C413" s="48"/>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c r="A414" s="52"/>
      <c r="B414" s="48"/>
      <c r="C414" s="48"/>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c r="A415" s="52"/>
      <c r="B415" s="48"/>
      <c r="C415" s="48"/>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c r="A416" s="52"/>
      <c r="B416" s="48"/>
      <c r="C416" s="48"/>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c r="A417" s="52"/>
      <c r="B417" s="48"/>
      <c r="C417" s="48"/>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c r="A418" s="52"/>
      <c r="B418" s="48"/>
      <c r="C418" s="48"/>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c r="A419" s="52"/>
      <c r="B419" s="48"/>
      <c r="C419" s="48"/>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c r="A420" s="52"/>
      <c r="B420" s="48"/>
      <c r="C420" s="48"/>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c r="A421" s="52"/>
      <c r="B421" s="48"/>
      <c r="C421" s="48"/>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c r="A422" s="52"/>
      <c r="B422" s="48"/>
      <c r="C422" s="48"/>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c r="A423" s="52"/>
      <c r="B423" s="48"/>
      <c r="C423" s="48"/>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c r="A424" s="52"/>
      <c r="B424" s="48"/>
      <c r="C424" s="48"/>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c r="A425" s="52"/>
      <c r="B425" s="48"/>
      <c r="C425" s="48"/>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c r="A426" s="52"/>
      <c r="B426" s="48"/>
      <c r="C426" s="48"/>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c r="A427" s="52"/>
      <c r="B427" s="48"/>
      <c r="C427" s="48"/>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c r="A428" s="52"/>
      <c r="B428" s="48"/>
      <c r="C428" s="48"/>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c r="A429" s="52"/>
      <c r="B429" s="48"/>
      <c r="C429" s="48"/>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c r="A430" s="52"/>
      <c r="B430" s="48"/>
      <c r="C430" s="48"/>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c r="A431" s="52"/>
      <c r="B431" s="48"/>
      <c r="C431" s="48"/>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c r="A432" s="52"/>
      <c r="B432" s="48"/>
      <c r="C432" s="48"/>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c r="A433" s="52"/>
      <c r="B433" s="48"/>
      <c r="C433" s="48"/>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c r="A434" s="52"/>
      <c r="B434" s="48"/>
      <c r="C434" s="48"/>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c r="A435" s="52"/>
      <c r="B435" s="48"/>
      <c r="C435" s="48"/>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c r="A436" s="52"/>
      <c r="B436" s="48"/>
      <c r="C436" s="48"/>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c r="A437" s="52"/>
      <c r="B437" s="48"/>
      <c r="C437" s="48"/>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c r="A438" s="52"/>
      <c r="B438" s="48"/>
      <c r="C438" s="48"/>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c r="A439" s="52"/>
      <c r="B439" s="48"/>
      <c r="C439" s="48"/>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c r="A440" s="52"/>
      <c r="B440" s="48"/>
      <c r="C440" s="48"/>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c r="A441" s="52"/>
      <c r="B441" s="48"/>
      <c r="C441" s="48"/>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c r="A442" s="52"/>
      <c r="B442" s="48"/>
      <c r="C442" s="48"/>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c r="A443" s="52"/>
      <c r="B443" s="48"/>
      <c r="C443" s="48"/>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c r="A444" s="52"/>
      <c r="B444" s="48"/>
      <c r="C444" s="48"/>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c r="A445" s="52"/>
      <c r="B445" s="48"/>
      <c r="C445" s="48"/>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c r="A446" s="52"/>
      <c r="B446" s="48"/>
      <c r="C446" s="48"/>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c r="A447" s="52"/>
      <c r="B447" s="48"/>
      <c r="C447" s="48"/>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c r="A448" s="52"/>
      <c r="B448" s="48"/>
      <c r="C448" s="48"/>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c r="A449" s="52"/>
      <c r="B449" s="48"/>
      <c r="C449" s="48"/>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c r="A450" s="52"/>
      <c r="B450" s="48"/>
      <c r="C450" s="48"/>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c r="A451" s="52"/>
      <c r="B451" s="48"/>
      <c r="C451" s="48"/>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c r="A452" s="52"/>
      <c r="B452" s="48"/>
      <c r="C452" s="48"/>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c r="A453" s="52"/>
      <c r="B453" s="48"/>
      <c r="C453" s="48"/>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c r="A454" s="52"/>
      <c r="B454" s="48"/>
      <c r="C454" s="48"/>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c r="A455" s="52"/>
      <c r="B455" s="48"/>
      <c r="C455" s="48"/>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c r="A456" s="52"/>
      <c r="B456" s="48"/>
      <c r="C456" s="48"/>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c r="A457" s="52"/>
      <c r="B457" s="48"/>
      <c r="C457" s="48"/>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c r="A458" s="52"/>
      <c r="B458" s="48"/>
      <c r="C458" s="48"/>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c r="A459" s="52"/>
      <c r="B459" s="48"/>
      <c r="C459" s="48"/>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c r="A460" s="52"/>
      <c r="B460" s="48"/>
      <c r="C460" s="48"/>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c r="A461" s="52"/>
      <c r="B461" s="48"/>
      <c r="C461" s="48"/>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c r="A462" s="52"/>
      <c r="B462" s="48"/>
      <c r="C462" s="48"/>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c r="A463" s="52"/>
      <c r="B463" s="48"/>
      <c r="C463" s="48"/>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c r="A464" s="52"/>
      <c r="B464" s="48"/>
      <c r="C464" s="48"/>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c r="A465" s="52"/>
      <c r="B465" s="48"/>
      <c r="C465" s="48"/>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c r="A466" s="52"/>
      <c r="B466" s="48"/>
      <c r="C466" s="48"/>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c r="A467" s="52"/>
      <c r="B467" s="48"/>
      <c r="C467" s="48"/>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c r="A468" s="52"/>
      <c r="B468" s="48"/>
      <c r="C468" s="48"/>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c r="A469" s="52"/>
      <c r="B469" s="48"/>
      <c r="C469" s="48"/>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c r="A470" s="52"/>
      <c r="B470" s="48"/>
      <c r="C470" s="48"/>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c r="A471" s="52"/>
      <c r="B471" s="48"/>
      <c r="C471" s="48"/>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c r="A472" s="52"/>
      <c r="B472" s="48"/>
      <c r="C472" s="48"/>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c r="A473" s="52"/>
      <c r="B473" s="48"/>
      <c r="C473" s="48"/>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c r="A474" s="52"/>
      <c r="B474" s="48"/>
      <c r="C474" s="48"/>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c r="A475" s="52"/>
      <c r="B475" s="48"/>
      <c r="C475" s="48"/>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c r="A476" s="52"/>
      <c r="B476" s="48"/>
      <c r="C476" s="48"/>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c r="A477" s="52"/>
      <c r="B477" s="48"/>
      <c r="C477" s="48"/>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c r="A478" s="52"/>
      <c r="B478" s="48"/>
      <c r="C478" s="48"/>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c r="A479" s="52"/>
      <c r="B479" s="48"/>
      <c r="C479" s="48"/>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c r="A480" s="52"/>
      <c r="B480" s="48"/>
      <c r="C480" s="48"/>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c r="A481" s="52"/>
      <c r="B481" s="48"/>
      <c r="C481" s="48"/>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c r="A482" s="52"/>
      <c r="B482" s="48"/>
      <c r="C482" s="48"/>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c r="A483" s="52"/>
      <c r="B483" s="48"/>
      <c r="C483" s="48"/>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c r="A484" s="52"/>
      <c r="B484" s="48"/>
      <c r="C484" s="48"/>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c r="A485" s="52"/>
      <c r="B485" s="48"/>
      <c r="C485" s="48"/>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c r="A486" s="52"/>
      <c r="B486" s="48"/>
      <c r="C486" s="48"/>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c r="A487" s="52"/>
      <c r="B487" s="48"/>
      <c r="C487" s="48"/>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c r="A488" s="52"/>
      <c r="B488" s="48"/>
      <c r="C488" s="48"/>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c r="A489" s="52"/>
      <c r="B489" s="48"/>
      <c r="C489" s="48"/>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c r="A490" s="52"/>
      <c r="B490" s="48"/>
      <c r="C490" s="48"/>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c r="A491" s="52"/>
      <c r="B491" s="48"/>
      <c r="C491" s="48"/>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c r="A492" s="52"/>
      <c r="B492" s="48"/>
      <c r="C492" s="48"/>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c r="A493" s="52"/>
      <c r="B493" s="48"/>
      <c r="C493" s="48"/>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c r="A494" s="52"/>
      <c r="B494" s="48"/>
      <c r="C494" s="48"/>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c r="A495" s="52"/>
      <c r="B495" s="48"/>
      <c r="C495" s="48"/>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c r="A496" s="52"/>
      <c r="B496" s="48"/>
      <c r="C496" s="48"/>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c r="A497" s="52"/>
      <c r="B497" s="48"/>
      <c r="C497" s="48"/>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c r="A498" s="52"/>
      <c r="B498" s="48"/>
      <c r="C498" s="48"/>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c r="A499" s="52"/>
      <c r="B499" s="48"/>
      <c r="C499" s="48"/>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c r="A500" s="52"/>
      <c r="B500" s="48"/>
      <c r="C500" s="48"/>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c r="A501" s="52"/>
      <c r="B501" s="48"/>
      <c r="C501" s="48"/>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c r="A502" s="52"/>
      <c r="B502" s="48"/>
      <c r="C502" s="48"/>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c r="A503" s="52"/>
      <c r="B503" s="48"/>
      <c r="C503" s="48"/>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c r="A504" s="52"/>
      <c r="B504" s="48"/>
      <c r="C504" s="48"/>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c r="A505" s="52"/>
      <c r="B505" s="48"/>
      <c r="C505" s="48"/>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c r="A506" s="52"/>
      <c r="B506" s="48"/>
      <c r="C506" s="48"/>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c r="A507" s="52"/>
      <c r="B507" s="48"/>
      <c r="C507" s="48"/>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c r="A508" s="52"/>
      <c r="B508" s="48"/>
      <c r="C508" s="48"/>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c r="A509" s="52"/>
      <c r="B509" s="48"/>
      <c r="C509" s="48"/>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c r="A510" s="52"/>
      <c r="B510" s="48"/>
      <c r="C510" s="48"/>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c r="A511" s="52"/>
      <c r="B511" s="48"/>
      <c r="C511" s="48"/>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c r="A512" s="52"/>
      <c r="B512" s="48"/>
      <c r="C512" s="48"/>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c r="A513" s="52"/>
      <c r="B513" s="48"/>
      <c r="C513" s="48"/>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c r="A514" s="52"/>
      <c r="B514" s="48"/>
      <c r="C514" s="48"/>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c r="A515" s="52"/>
      <c r="B515" s="48"/>
      <c r="C515" s="48"/>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c r="A516" s="52"/>
      <c r="B516" s="48"/>
      <c r="C516" s="48"/>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c r="A517" s="52"/>
      <c r="B517" s="48"/>
      <c r="C517" s="48"/>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c r="A518" s="52"/>
      <c r="B518" s="48"/>
      <c r="C518" s="48"/>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c r="A519" s="52"/>
      <c r="B519" s="48"/>
      <c r="C519" s="48"/>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c r="A520" s="52"/>
      <c r="B520" s="48"/>
      <c r="C520" s="48"/>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c r="A521" s="52"/>
      <c r="B521" s="48"/>
      <c r="C521" s="48"/>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c r="A522" s="52"/>
      <c r="B522" s="48"/>
      <c r="C522" s="48"/>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c r="A523" s="52"/>
      <c r="B523" s="48"/>
      <c r="C523" s="48"/>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c r="A524" s="52"/>
      <c r="B524" s="48"/>
      <c r="C524" s="48"/>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c r="A525" s="52"/>
      <c r="B525" s="48"/>
      <c r="C525" s="48"/>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c r="A526" s="52"/>
      <c r="B526" s="48"/>
      <c r="C526" s="48"/>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c r="A527" s="52"/>
      <c r="B527" s="48"/>
      <c r="C527" s="48"/>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c r="A528" s="52"/>
      <c r="B528" s="48"/>
      <c r="C528" s="48"/>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c r="A529" s="52"/>
      <c r="B529" s="48"/>
      <c r="C529" s="48"/>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c r="A530" s="52"/>
      <c r="B530" s="48"/>
      <c r="C530" s="48"/>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c r="A531" s="52"/>
      <c r="B531" s="48"/>
      <c r="C531" s="48"/>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c r="A532" s="52"/>
      <c r="B532" s="48"/>
      <c r="C532" s="48"/>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c r="A533" s="52"/>
      <c r="B533" s="48"/>
      <c r="C533" s="48"/>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c r="A534" s="52"/>
      <c r="B534" s="48"/>
      <c r="C534" s="48"/>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c r="A535" s="52"/>
      <c r="B535" s="48"/>
      <c r="C535" s="48"/>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c r="A536" s="52"/>
      <c r="B536" s="48"/>
      <c r="C536" s="48"/>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c r="A537" s="52"/>
      <c r="B537" s="48"/>
      <c r="C537" s="48"/>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c r="A538" s="52"/>
      <c r="B538" s="48"/>
      <c r="C538" s="48"/>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c r="A539" s="52"/>
      <c r="B539" s="48"/>
      <c r="C539" s="48"/>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c r="A540" s="52"/>
      <c r="B540" s="48"/>
      <c r="C540" s="48"/>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c r="A541" s="52"/>
      <c r="B541" s="48"/>
      <c r="C541" s="48"/>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c r="A542" s="52"/>
      <c r="B542" s="48"/>
      <c r="C542" s="48"/>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c r="A543" s="52"/>
      <c r="B543" s="48"/>
      <c r="C543" s="48"/>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c r="A544" s="52"/>
      <c r="B544" s="48"/>
      <c r="C544" s="48"/>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c r="A545" s="52"/>
      <c r="B545" s="48"/>
      <c r="C545" s="48"/>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c r="A546" s="52"/>
      <c r="B546" s="48"/>
      <c r="C546" s="48"/>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c r="A547" s="52"/>
      <c r="B547" s="48"/>
      <c r="C547" s="48"/>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c r="A548" s="52"/>
      <c r="B548" s="48"/>
      <c r="C548" s="48"/>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c r="A549" s="52"/>
      <c r="B549" s="48"/>
      <c r="C549" s="48"/>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c r="A550" s="52"/>
      <c r="B550" s="48"/>
      <c r="C550" s="48"/>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c r="A551" s="52"/>
      <c r="B551" s="48"/>
      <c r="C551" s="48"/>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c r="A552" s="52"/>
      <c r="B552" s="48"/>
      <c r="C552" s="48"/>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c r="A553" s="52"/>
      <c r="B553" s="48"/>
      <c r="C553" s="48"/>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c r="A554" s="52"/>
      <c r="B554" s="48"/>
      <c r="C554" s="48"/>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c r="A555" s="52"/>
      <c r="B555" s="48"/>
      <c r="C555" s="48"/>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c r="A556" s="52"/>
      <c r="B556" s="48"/>
      <c r="C556" s="48"/>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c r="A557" s="52"/>
      <c r="B557" s="48"/>
      <c r="C557" s="48"/>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c r="A558" s="52"/>
      <c r="B558" s="48"/>
      <c r="C558" s="48"/>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c r="A559" s="52"/>
      <c r="B559" s="48"/>
      <c r="C559" s="48"/>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c r="A560" s="52"/>
      <c r="B560" s="48"/>
      <c r="C560" s="48"/>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c r="A561" s="52"/>
      <c r="B561" s="48"/>
      <c r="C561" s="48"/>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c r="A562" s="52"/>
      <c r="B562" s="48"/>
      <c r="C562" s="48"/>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c r="A563" s="52"/>
      <c r="B563" s="48"/>
      <c r="C563" s="48"/>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c r="A564" s="52"/>
      <c r="B564" s="48"/>
      <c r="C564" s="48"/>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c r="A565" s="52"/>
      <c r="B565" s="48"/>
      <c r="C565" s="48"/>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c r="A566" s="52"/>
      <c r="B566" s="48"/>
      <c r="C566" s="48"/>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c r="A567" s="52"/>
      <c r="B567" s="48"/>
      <c r="C567" s="48"/>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c r="A568" s="52"/>
      <c r="B568" s="48"/>
      <c r="C568" s="48"/>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c r="A569" s="52"/>
      <c r="B569" s="48"/>
      <c r="C569" s="48"/>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c r="A570" s="52"/>
      <c r="B570" s="48"/>
      <c r="C570" s="48"/>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c r="A571" s="52"/>
      <c r="B571" s="48"/>
      <c r="C571" s="48"/>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c r="A572" s="52"/>
      <c r="B572" s="48"/>
      <c r="C572" s="48"/>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c r="A573" s="52"/>
      <c r="B573" s="48"/>
      <c r="C573" s="48"/>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c r="A574" s="52"/>
      <c r="B574" s="48"/>
      <c r="C574" s="48"/>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c r="A575" s="52"/>
      <c r="B575" s="48"/>
      <c r="C575" s="48"/>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c r="A576" s="52"/>
      <c r="B576" s="48"/>
      <c r="C576" s="48"/>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c r="A577" s="52"/>
      <c r="B577" s="48"/>
      <c r="C577" s="48"/>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c r="A578" s="52"/>
      <c r="B578" s="48"/>
      <c r="C578" s="48"/>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c r="A579" s="52"/>
      <c r="B579" s="48"/>
      <c r="C579" s="48"/>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c r="A580" s="52"/>
      <c r="B580" s="48"/>
      <c r="C580" s="48"/>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c r="A581" s="52"/>
      <c r="B581" s="48"/>
      <c r="C581" s="48"/>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c r="A582" s="52"/>
      <c r="B582" s="48"/>
      <c r="C582" s="48"/>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c r="A583" s="52"/>
      <c r="B583" s="48"/>
      <c r="C583" s="48"/>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c r="A584" s="52"/>
      <c r="B584" s="48"/>
      <c r="C584" s="48"/>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c r="A585" s="52"/>
      <c r="B585" s="48"/>
      <c r="C585" s="48"/>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c r="A586" s="52"/>
      <c r="B586" s="48"/>
      <c r="C586" s="48"/>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c r="A587" s="52"/>
      <c r="B587" s="48"/>
      <c r="C587" s="48"/>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c r="A588" s="52"/>
      <c r="B588" s="48"/>
      <c r="C588" s="48"/>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c r="A589" s="52"/>
      <c r="B589" s="48"/>
      <c r="C589" s="48"/>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c r="A590" s="52"/>
      <c r="B590" s="48"/>
      <c r="C590" s="48"/>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c r="A591" s="52"/>
      <c r="B591" s="48"/>
      <c r="C591" s="48"/>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c r="A592" s="52"/>
      <c r="B592" s="48"/>
      <c r="C592" s="48"/>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c r="A593" s="52"/>
      <c r="B593" s="48"/>
      <c r="C593" s="48"/>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c r="A594" s="52"/>
      <c r="B594" s="48"/>
      <c r="C594" s="48"/>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c r="A595" s="52"/>
      <c r="B595" s="48"/>
      <c r="C595" s="48"/>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c r="A596" s="52"/>
      <c r="B596" s="48"/>
      <c r="C596" s="48"/>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c r="A597" s="52"/>
      <c r="B597" s="48"/>
      <c r="C597" s="48"/>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c r="A598" s="52"/>
      <c r="B598" s="48"/>
      <c r="C598" s="48"/>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c r="A599" s="52"/>
      <c r="B599" s="48"/>
      <c r="C599" s="48"/>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c r="A600" s="52"/>
      <c r="B600" s="48"/>
      <c r="C600" s="48"/>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c r="A601" s="52"/>
      <c r="B601" s="48"/>
      <c r="C601" s="48"/>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c r="A602" s="52"/>
      <c r="B602" s="48"/>
      <c r="C602" s="48"/>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c r="A603" s="52"/>
      <c r="B603" s="48"/>
      <c r="C603" s="48"/>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c r="A604" s="52"/>
      <c r="B604" s="48"/>
      <c r="C604" s="48"/>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c r="A605" s="52"/>
      <c r="B605" s="48"/>
      <c r="C605" s="48"/>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c r="A606" s="52"/>
      <c r="B606" s="48"/>
      <c r="C606" s="48"/>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c r="A607" s="52"/>
      <c r="B607" s="48"/>
      <c r="C607" s="48"/>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c r="A608" s="52"/>
      <c r="B608" s="48"/>
      <c r="C608" s="48"/>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c r="A609" s="52"/>
      <c r="B609" s="48"/>
      <c r="C609" s="48"/>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c r="A610" s="52"/>
      <c r="B610" s="48"/>
      <c r="C610" s="48"/>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c r="A611" s="52"/>
      <c r="B611" s="48"/>
      <c r="C611" s="48"/>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c r="A612" s="52"/>
      <c r="B612" s="48"/>
      <c r="C612" s="48"/>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c r="A613" s="52"/>
      <c r="B613" s="48"/>
      <c r="C613" s="48"/>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c r="A614" s="52"/>
      <c r="B614" s="48"/>
      <c r="C614" s="48"/>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c r="A615" s="52"/>
      <c r="B615" s="48"/>
      <c r="C615" s="48"/>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c r="A616" s="52"/>
      <c r="B616" s="48"/>
      <c r="C616" s="48"/>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c r="A617" s="52"/>
      <c r="B617" s="48"/>
      <c r="C617" s="48"/>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c r="A618" s="52"/>
      <c r="B618" s="48"/>
      <c r="C618" s="48"/>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c r="A619" s="52"/>
      <c r="B619" s="48"/>
      <c r="C619" s="48"/>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c r="A620" s="52"/>
      <c r="B620" s="48"/>
      <c r="C620" s="48"/>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c r="A621" s="52"/>
      <c r="B621" s="48"/>
      <c r="C621" s="48"/>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c r="A622" s="52"/>
      <c r="B622" s="48"/>
      <c r="C622" s="48"/>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c r="A623" s="52"/>
      <c r="B623" s="48"/>
      <c r="C623" s="48"/>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c r="A624" s="52"/>
      <c r="B624" s="48"/>
      <c r="C624" s="48"/>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c r="A625" s="52"/>
      <c r="B625" s="48"/>
      <c r="C625" s="48"/>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c r="A626" s="52"/>
      <c r="B626" s="48"/>
      <c r="C626" s="48"/>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c r="A627" s="52"/>
      <c r="B627" s="48"/>
      <c r="C627" s="48"/>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c r="A628" s="52"/>
      <c r="B628" s="48"/>
      <c r="C628" s="48"/>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c r="A629" s="52"/>
      <c r="B629" s="48"/>
      <c r="C629" s="48"/>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c r="A630" s="52"/>
      <c r="B630" s="48"/>
      <c r="C630" s="48"/>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c r="A631" s="52"/>
      <c r="B631" s="48"/>
      <c r="C631" s="48"/>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c r="A632" s="52"/>
      <c r="B632" s="48"/>
      <c r="C632" s="48"/>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c r="A633" s="52"/>
      <c r="B633" s="48"/>
      <c r="C633" s="48"/>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c r="A634" s="52"/>
      <c r="B634" s="48"/>
      <c r="C634" s="48"/>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c r="A635" s="52"/>
      <c r="B635" s="48"/>
      <c r="C635" s="48"/>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c r="A636" s="52"/>
      <c r="B636" s="48"/>
      <c r="C636" s="48"/>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c r="A637" s="52"/>
      <c r="B637" s="48"/>
      <c r="C637" s="48"/>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c r="A638" s="52"/>
      <c r="B638" s="48"/>
      <c r="C638" s="48"/>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c r="A639" s="52"/>
      <c r="B639" s="48"/>
      <c r="C639" s="48"/>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c r="A640" s="52"/>
      <c r="B640" s="48"/>
      <c r="C640" s="48"/>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c r="A641" s="52"/>
      <c r="B641" s="48"/>
      <c r="C641" s="48"/>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c r="A642" s="52"/>
      <c r="B642" s="48"/>
      <c r="C642" s="48"/>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c r="A643" s="52"/>
      <c r="B643" s="48"/>
      <c r="C643" s="48"/>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c r="A644" s="52"/>
      <c r="B644" s="48"/>
      <c r="C644" s="48"/>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c r="A645" s="52"/>
      <c r="B645" s="48"/>
      <c r="C645" s="48"/>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c r="A646" s="52"/>
      <c r="B646" s="48"/>
      <c r="C646" s="48"/>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c r="A647" s="52"/>
      <c r="B647" s="48"/>
      <c r="C647" s="48"/>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c r="A648" s="52"/>
      <c r="B648" s="48"/>
      <c r="C648" s="48"/>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c r="A649" s="52"/>
      <c r="B649" s="48"/>
      <c r="C649" s="48"/>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c r="A650" s="52"/>
      <c r="B650" s="48"/>
      <c r="C650" s="48"/>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c r="A651" s="52"/>
      <c r="B651" s="48"/>
      <c r="C651" s="48"/>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c r="A652" s="52"/>
      <c r="B652" s="48"/>
      <c r="C652" s="48"/>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c r="A653" s="52"/>
      <c r="B653" s="48"/>
      <c r="C653" s="48"/>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c r="A654" s="52"/>
      <c r="B654" s="48"/>
      <c r="C654" s="48"/>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c r="A655" s="52"/>
      <c r="B655" s="48"/>
      <c r="C655" s="48"/>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c r="A656" s="52"/>
      <c r="B656" s="48"/>
      <c r="C656" s="48"/>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c r="A657" s="52"/>
      <c r="B657" s="48"/>
      <c r="C657" s="48"/>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c r="A658" s="52"/>
      <c r="B658" s="48"/>
      <c r="C658" s="48"/>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c r="A659" s="52"/>
      <c r="B659" s="48"/>
      <c r="C659" s="48"/>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c r="A660" s="52"/>
      <c r="B660" s="48"/>
      <c r="C660" s="48"/>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c r="A661" s="52"/>
      <c r="B661" s="48"/>
      <c r="C661" s="48"/>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c r="A662" s="52"/>
      <c r="B662" s="48"/>
      <c r="C662" s="48"/>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c r="A663" s="52"/>
      <c r="B663" s="48"/>
      <c r="C663" s="48"/>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c r="A664" s="52"/>
      <c r="B664" s="48"/>
      <c r="C664" s="48"/>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c r="A665" s="52"/>
      <c r="B665" s="48"/>
      <c r="C665" s="48"/>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c r="A666" s="52"/>
      <c r="B666" s="48"/>
      <c r="C666" s="48"/>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c r="A667" s="52"/>
      <c r="B667" s="48"/>
      <c r="C667" s="48"/>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c r="A668" s="52"/>
      <c r="B668" s="48"/>
      <c r="C668" s="48"/>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c r="A669" s="52"/>
      <c r="B669" s="48"/>
      <c r="C669" s="48"/>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c r="A670" s="52"/>
      <c r="B670" s="48"/>
      <c r="C670" s="48"/>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c r="A671" s="52"/>
      <c r="B671" s="48"/>
      <c r="C671" s="48"/>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c r="A672" s="52"/>
      <c r="B672" s="48"/>
      <c r="C672" s="48"/>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c r="A673" s="52"/>
      <c r="B673" s="48"/>
      <c r="C673" s="48"/>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c r="A674" s="52"/>
      <c r="B674" s="48"/>
      <c r="C674" s="48"/>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c r="A675" s="52"/>
      <c r="B675" s="48"/>
      <c r="C675" s="48"/>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c r="A676" s="52"/>
      <c r="B676" s="48"/>
      <c r="C676" s="48"/>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c r="A677" s="52"/>
      <c r="B677" s="48"/>
      <c r="C677" s="48"/>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c r="A678" s="52"/>
      <c r="B678" s="48"/>
      <c r="C678" s="48"/>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c r="A679" s="52"/>
      <c r="B679" s="48"/>
      <c r="C679" s="48"/>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c r="A680" s="52"/>
      <c r="B680" s="48"/>
      <c r="C680" s="48"/>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c r="A681" s="52"/>
      <c r="B681" s="48"/>
      <c r="C681" s="48"/>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c r="A682" s="52"/>
      <c r="B682" s="48"/>
      <c r="C682" s="48"/>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c r="A683" s="52"/>
      <c r="B683" s="48"/>
      <c r="C683" s="48"/>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c r="A684" s="52"/>
      <c r="B684" s="48"/>
      <c r="C684" s="48"/>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c r="A685" s="52"/>
      <c r="B685" s="48"/>
      <c r="C685" s="48"/>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c r="A686" s="52"/>
      <c r="B686" s="48"/>
      <c r="C686" s="48"/>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c r="A687" s="52"/>
      <c r="B687" s="48"/>
      <c r="C687" s="48"/>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c r="A688" s="52"/>
      <c r="B688" s="48"/>
      <c r="C688" s="48"/>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c r="A689" s="52"/>
      <c r="B689" s="48"/>
      <c r="C689" s="48"/>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c r="A690" s="52"/>
      <c r="B690" s="48"/>
      <c r="C690" s="48"/>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c r="A691" s="52"/>
      <c r="B691" s="48"/>
      <c r="C691" s="48"/>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c r="A692" s="52"/>
      <c r="B692" s="48"/>
      <c r="C692" s="48"/>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c r="A693" s="52"/>
      <c r="B693" s="48"/>
      <c r="C693" s="48"/>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c r="A694" s="52"/>
      <c r="B694" s="48"/>
      <c r="C694" s="48"/>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c r="A695" s="52"/>
      <c r="B695" s="48"/>
      <c r="C695" s="48"/>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c r="A696" s="52"/>
      <c r="B696" s="48"/>
      <c r="C696" s="48"/>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c r="A697" s="52"/>
      <c r="B697" s="48"/>
      <c r="C697" s="48"/>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c r="A698" s="52"/>
      <c r="B698" s="48"/>
      <c r="C698" s="48"/>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c r="A699" s="52"/>
      <c r="B699" s="48"/>
      <c r="C699" s="48"/>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c r="A700" s="52"/>
      <c r="B700" s="48"/>
      <c r="C700" s="48"/>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c r="A701" s="52"/>
      <c r="B701" s="48"/>
      <c r="C701" s="48"/>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c r="A702" s="52"/>
      <c r="B702" s="48"/>
      <c r="C702" s="48"/>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c r="A703" s="52"/>
      <c r="B703" s="48"/>
      <c r="C703" s="48"/>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c r="A704" s="52"/>
      <c r="B704" s="48"/>
      <c r="C704" s="48"/>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c r="A705" s="52"/>
      <c r="B705" s="48"/>
      <c r="C705" s="48"/>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c r="A706" s="52"/>
      <c r="B706" s="48"/>
      <c r="C706" s="48"/>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c r="A707" s="52"/>
      <c r="B707" s="48"/>
      <c r="C707" s="48"/>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c r="A708" s="52"/>
      <c r="B708" s="48"/>
      <c r="C708" s="48"/>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c r="A709" s="52"/>
      <c r="B709" s="48"/>
      <c r="C709" s="48"/>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c r="A710" s="52"/>
      <c r="B710" s="48"/>
      <c r="C710" s="48"/>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c r="A711" s="52"/>
      <c r="B711" s="48"/>
      <c r="C711" s="48"/>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c r="A712" s="52"/>
      <c r="B712" s="48"/>
      <c r="C712" s="48"/>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c r="A713" s="52"/>
      <c r="B713" s="48"/>
      <c r="C713" s="48"/>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c r="A714" s="52"/>
      <c r="B714" s="48"/>
      <c r="C714" s="48"/>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c r="A715" s="52"/>
      <c r="B715" s="48"/>
      <c r="C715" s="48"/>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c r="A716" s="52"/>
      <c r="B716" s="48"/>
      <c r="C716" s="48"/>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c r="A717" s="52"/>
      <c r="B717" s="48"/>
      <c r="C717" s="48"/>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c r="A718" s="52"/>
      <c r="B718" s="48"/>
      <c r="C718" s="48"/>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c r="A719" s="52"/>
      <c r="B719" s="48"/>
      <c r="C719" s="48"/>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c r="A720" s="52"/>
      <c r="B720" s="48"/>
      <c r="C720" s="48"/>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c r="A721" s="52"/>
      <c r="B721" s="48"/>
      <c r="C721" s="48"/>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c r="A722" s="52"/>
      <c r="B722" s="48"/>
      <c r="C722" s="48"/>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c r="A723" s="52"/>
      <c r="B723" s="48"/>
      <c r="C723" s="48"/>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c r="A724" s="52"/>
      <c r="B724" s="48"/>
      <c r="C724" s="48"/>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c r="A725" s="52"/>
      <c r="B725" s="48"/>
      <c r="C725" s="48"/>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c r="A726" s="52"/>
      <c r="B726" s="48"/>
      <c r="C726" s="48"/>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c r="A727" s="52"/>
      <c r="B727" s="48"/>
      <c r="C727" s="48"/>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c r="A728" s="52"/>
      <c r="B728" s="48"/>
      <c r="C728" s="48"/>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c r="A729" s="52"/>
      <c r="B729" s="48"/>
      <c r="C729" s="48"/>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c r="A730" s="52"/>
      <c r="B730" s="48"/>
      <c r="C730" s="48"/>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c r="A731" s="52"/>
      <c r="B731" s="48"/>
      <c r="C731" s="48"/>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c r="A732" s="52"/>
      <c r="B732" s="48"/>
      <c r="C732" s="48"/>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c r="A733" s="52"/>
      <c r="B733" s="48"/>
      <c r="C733" s="48"/>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c r="A734" s="52"/>
      <c r="B734" s="48"/>
      <c r="C734" s="48"/>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c r="A735" s="52"/>
      <c r="B735" s="48"/>
      <c r="C735" s="48"/>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c r="A736" s="52"/>
      <c r="B736" s="48"/>
      <c r="C736" s="48"/>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c r="A737" s="52"/>
      <c r="B737" s="48"/>
      <c r="C737" s="48"/>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c r="A738" s="52"/>
      <c r="B738" s="48"/>
      <c r="C738" s="48"/>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c r="A739" s="52"/>
      <c r="B739" s="48"/>
      <c r="C739" s="48"/>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c r="A740" s="52"/>
      <c r="B740" s="48"/>
      <c r="C740" s="48"/>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c r="A741" s="52"/>
      <c r="B741" s="48"/>
      <c r="C741" s="48"/>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c r="A742" s="52"/>
      <c r="B742" s="48"/>
      <c r="C742" s="48"/>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c r="A743" s="52"/>
      <c r="B743" s="48"/>
      <c r="C743" s="48"/>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c r="A744" s="52"/>
      <c r="B744" s="48"/>
      <c r="C744" s="48"/>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c r="A745" s="52"/>
      <c r="B745" s="48"/>
      <c r="C745" s="48"/>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c r="A746" s="52"/>
      <c r="B746" s="48"/>
      <c r="C746" s="48"/>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c r="A747" s="52"/>
      <c r="B747" s="48"/>
      <c r="C747" s="48"/>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c r="A748" s="52"/>
      <c r="B748" s="48"/>
      <c r="C748" s="48"/>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c r="A749" s="52"/>
      <c r="B749" s="48"/>
      <c r="C749" s="48"/>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c r="A750" s="52"/>
      <c r="B750" s="48"/>
      <c r="C750" s="48"/>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c r="A751" s="52"/>
      <c r="B751" s="48"/>
      <c r="C751" s="48"/>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c r="A752" s="52"/>
      <c r="B752" s="48"/>
      <c r="C752" s="48"/>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c r="A753" s="52"/>
      <c r="B753" s="48"/>
      <c r="C753" s="48"/>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c r="A754" s="52"/>
      <c r="B754" s="48"/>
      <c r="C754" s="48"/>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c r="A755" s="52"/>
      <c r="B755" s="48"/>
      <c r="C755" s="48"/>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c r="A756" s="52"/>
      <c r="B756" s="48"/>
      <c r="C756" s="48"/>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c r="A757" s="52"/>
      <c r="B757" s="48"/>
      <c r="C757" s="48"/>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c r="A758" s="52"/>
      <c r="B758" s="48"/>
      <c r="C758" s="48"/>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c r="A759" s="52"/>
      <c r="B759" s="48"/>
      <c r="C759" s="48"/>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c r="A760" s="52"/>
      <c r="B760" s="48"/>
      <c r="C760" s="48"/>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c r="A761" s="52"/>
      <c r="B761" s="48"/>
      <c r="C761" s="48"/>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c r="A762" s="52"/>
      <c r="B762" s="48"/>
      <c r="C762" s="48"/>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c r="A763" s="52"/>
      <c r="B763" s="48"/>
      <c r="C763" s="48"/>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c r="A764" s="52"/>
      <c r="B764" s="48"/>
      <c r="C764" s="48"/>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c r="A765" s="52"/>
      <c r="B765" s="48"/>
      <c r="C765" s="48"/>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c r="A766" s="52"/>
      <c r="B766" s="48"/>
      <c r="C766" s="48"/>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c r="A767" s="52"/>
      <c r="B767" s="48"/>
      <c r="C767" s="48"/>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c r="A768" s="52"/>
      <c r="B768" s="48"/>
      <c r="C768" s="48"/>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c r="A769" s="52"/>
      <c r="B769" s="48"/>
      <c r="C769" s="48"/>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c r="A770" s="52"/>
      <c r="B770" s="48"/>
      <c r="C770" s="48"/>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c r="A771" s="52"/>
      <c r="B771" s="48"/>
      <c r="C771" s="48"/>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c r="A772" s="52"/>
      <c r="B772" s="48"/>
      <c r="C772" s="48"/>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c r="A773" s="52"/>
      <c r="B773" s="48"/>
      <c r="C773" s="48"/>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c r="A774" s="52"/>
      <c r="B774" s="48"/>
      <c r="C774" s="48"/>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c r="A775" s="52"/>
      <c r="B775" s="48"/>
      <c r="C775" s="48"/>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c r="A776" s="52"/>
      <c r="B776" s="48"/>
      <c r="C776" s="48"/>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c r="A777" s="52"/>
      <c r="B777" s="48"/>
      <c r="C777" s="48"/>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c r="A778" s="52"/>
      <c r="B778" s="48"/>
      <c r="C778" s="48"/>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c r="A779" s="52"/>
      <c r="B779" s="48"/>
      <c r="C779" s="48"/>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c r="A780" s="52"/>
      <c r="B780" s="48"/>
      <c r="C780" s="48"/>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c r="A781" s="52"/>
      <c r="B781" s="48"/>
      <c r="C781" s="48"/>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c r="A782" s="52"/>
      <c r="B782" s="48"/>
      <c r="C782" s="48"/>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c r="A783" s="52"/>
      <c r="B783" s="48"/>
      <c r="C783" s="48"/>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c r="A784" s="52"/>
      <c r="B784" s="48"/>
      <c r="C784" s="48"/>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c r="A785" s="52"/>
      <c r="B785" s="48"/>
      <c r="C785" s="48"/>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c r="A786" s="52"/>
      <c r="B786" s="48"/>
      <c r="C786" s="48"/>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c r="A787" s="52"/>
      <c r="B787" s="48"/>
      <c r="C787" s="48"/>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c r="A788" s="52"/>
      <c r="B788" s="48"/>
      <c r="C788" s="48"/>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c r="A789" s="52"/>
      <c r="B789" s="48"/>
      <c r="C789" s="48"/>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c r="A790" s="52"/>
      <c r="B790" s="48"/>
      <c r="C790" s="48"/>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c r="A791" s="52"/>
      <c r="B791" s="48"/>
      <c r="C791" s="48"/>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c r="A792" s="52"/>
      <c r="B792" s="48"/>
      <c r="C792" s="48"/>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c r="A793" s="52"/>
      <c r="B793" s="48"/>
      <c r="C793" s="48"/>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c r="A794" s="52"/>
      <c r="B794" s="48"/>
      <c r="C794" s="48"/>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c r="A795" s="52"/>
      <c r="B795" s="48"/>
      <c r="C795" s="48"/>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c r="A796" s="52"/>
      <c r="B796" s="48"/>
      <c r="C796" s="48"/>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c r="A797" s="52"/>
      <c r="B797" s="48"/>
      <c r="C797" s="48"/>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c r="A798" s="52"/>
      <c r="B798" s="48"/>
      <c r="C798" s="48"/>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c r="A799" s="52"/>
      <c r="B799" s="48"/>
      <c r="C799" s="48"/>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c r="A800" s="52"/>
      <c r="B800" s="48"/>
      <c r="C800" s="48"/>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c r="A801" s="52"/>
      <c r="B801" s="48"/>
      <c r="C801" s="48"/>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c r="A802" s="52"/>
      <c r="B802" s="48"/>
      <c r="C802" s="48"/>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c r="A803" s="52"/>
      <c r="B803" s="48"/>
      <c r="C803" s="48"/>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c r="A804" s="52"/>
      <c r="B804" s="48"/>
      <c r="C804" s="48"/>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c r="A805" s="52"/>
      <c r="B805" s="48"/>
      <c r="C805" s="48"/>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c r="A806" s="52"/>
      <c r="B806" s="48"/>
      <c r="C806" s="48"/>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c r="A807" s="52"/>
      <c r="B807" s="48"/>
      <c r="C807" s="48"/>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c r="A808" s="52"/>
      <c r="B808" s="48"/>
      <c r="C808" s="48"/>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c r="A809" s="52"/>
      <c r="B809" s="48"/>
      <c r="C809" s="48"/>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c r="A810" s="52"/>
      <c r="B810" s="48"/>
      <c r="C810" s="48"/>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c r="A811" s="52"/>
      <c r="B811" s="48"/>
      <c r="C811" s="48"/>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c r="A812" s="52"/>
      <c r="B812" s="48"/>
      <c r="C812" s="48"/>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c r="A813" s="52"/>
      <c r="B813" s="48"/>
      <c r="C813" s="48"/>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c r="A814" s="52"/>
      <c r="B814" s="48"/>
      <c r="C814" s="48"/>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c r="A815" s="52"/>
      <c r="B815" s="48"/>
      <c r="C815" s="48"/>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c r="A816" s="52"/>
      <c r="B816" s="48"/>
      <c r="C816" s="48"/>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c r="A817" s="52"/>
      <c r="B817" s="48"/>
      <c r="C817" s="48"/>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c r="A818" s="52"/>
      <c r="B818" s="48"/>
      <c r="C818" s="48"/>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c r="A819" s="52"/>
      <c r="B819" s="48"/>
      <c r="C819" s="48"/>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c r="A820" s="52"/>
      <c r="B820" s="48"/>
      <c r="C820" s="48"/>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c r="A821" s="52"/>
      <c r="B821" s="48"/>
      <c r="C821" s="48"/>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c r="A822" s="52"/>
      <c r="B822" s="48"/>
      <c r="C822" s="48"/>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c r="A823" s="52"/>
      <c r="B823" s="48"/>
      <c r="C823" s="48"/>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c r="A824" s="52"/>
      <c r="B824" s="48"/>
      <c r="C824" s="48"/>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c r="A825" s="52"/>
      <c r="B825" s="48"/>
      <c r="C825" s="48"/>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c r="A826" s="52"/>
      <c r="B826" s="48"/>
      <c r="C826" s="48"/>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c r="A827" s="52"/>
      <c r="B827" s="48"/>
      <c r="C827" s="48"/>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c r="A828" s="52"/>
      <c r="B828" s="48"/>
      <c r="C828" s="48"/>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c r="A829" s="52"/>
      <c r="B829" s="48"/>
      <c r="C829" s="48"/>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c r="A830" s="52"/>
      <c r="B830" s="48"/>
      <c r="C830" s="48"/>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c r="A831" s="52"/>
      <c r="B831" s="48"/>
      <c r="C831" s="48"/>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c r="A832" s="52"/>
      <c r="B832" s="48"/>
      <c r="C832" s="48"/>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c r="A833" s="52"/>
      <c r="B833" s="48"/>
      <c r="C833" s="48"/>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c r="A834" s="52"/>
      <c r="B834" s="48"/>
      <c r="C834" s="48"/>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c r="A835" s="52"/>
      <c r="B835" s="48"/>
      <c r="C835" s="48"/>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c r="A836" s="52"/>
      <c r="B836" s="48"/>
      <c r="C836" s="48"/>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c r="A837" s="52"/>
      <c r="B837" s="48"/>
      <c r="C837" s="48"/>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c r="A838" s="52"/>
      <c r="B838" s="48"/>
      <c r="C838" s="48"/>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c r="A839" s="52"/>
      <c r="B839" s="48"/>
      <c r="C839" s="48"/>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c r="A840" s="52"/>
      <c r="B840" s="48"/>
      <c r="C840" s="48"/>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c r="A841" s="52"/>
      <c r="B841" s="48"/>
      <c r="C841" s="48"/>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c r="A842" s="52"/>
      <c r="B842" s="48"/>
      <c r="C842" s="48"/>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c r="A843" s="52"/>
      <c r="B843" s="48"/>
      <c r="C843" s="48"/>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c r="A844" s="52"/>
      <c r="B844" s="48"/>
      <c r="C844" s="48"/>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c r="A845" s="52"/>
      <c r="B845" s="48"/>
      <c r="C845" s="48"/>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c r="A846" s="52"/>
      <c r="B846" s="48"/>
      <c r="C846" s="48"/>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c r="A847" s="52"/>
      <c r="B847" s="48"/>
      <c r="C847" s="48"/>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c r="A848" s="52"/>
      <c r="B848" s="48"/>
      <c r="C848" s="48"/>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c r="A849" s="52"/>
      <c r="B849" s="48"/>
      <c r="C849" s="48"/>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c r="A850" s="52"/>
      <c r="B850" s="48"/>
      <c r="C850" s="48"/>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c r="A851" s="52"/>
      <c r="B851" s="48"/>
      <c r="C851" s="48"/>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c r="A852" s="52"/>
      <c r="B852" s="48"/>
      <c r="C852" s="48"/>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c r="A853" s="52"/>
      <c r="B853" s="48"/>
      <c r="C853" s="48"/>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c r="A854" s="52"/>
      <c r="B854" s="48"/>
      <c r="C854" s="48"/>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c r="A855" s="52"/>
      <c r="B855" s="48"/>
      <c r="C855" s="48"/>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c r="A856" s="52"/>
      <c r="B856" s="48"/>
      <c r="C856" s="48"/>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c r="A857" s="52"/>
      <c r="B857" s="48"/>
      <c r="C857" s="48"/>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c r="A858" s="52"/>
      <c r="B858" s="48"/>
      <c r="C858" s="48"/>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c r="A859" s="52"/>
      <c r="B859" s="48"/>
      <c r="C859" s="48"/>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c r="A860" s="52"/>
      <c r="B860" s="48"/>
      <c r="C860" s="48"/>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c r="A861" s="52"/>
      <c r="B861" s="48"/>
      <c r="C861" s="48"/>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c r="A862" s="52"/>
      <c r="B862" s="48"/>
      <c r="C862" s="48"/>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c r="A863" s="52"/>
      <c r="B863" s="48"/>
      <c r="C863" s="48"/>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c r="A864" s="52"/>
      <c r="B864" s="48"/>
      <c r="C864" s="48"/>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c r="A865" s="52"/>
      <c r="B865" s="48"/>
      <c r="C865" s="48"/>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c r="A866" s="52"/>
      <c r="B866" s="48"/>
      <c r="C866" s="48"/>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c r="A867" s="52"/>
      <c r="B867" s="48"/>
      <c r="C867" s="48"/>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c r="A868" s="52"/>
      <c r="B868" s="48"/>
      <c r="C868" s="48"/>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c r="A869" s="52"/>
      <c r="B869" s="48"/>
      <c r="C869" s="48"/>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c r="A870" s="52"/>
      <c r="B870" s="48"/>
      <c r="C870" s="48"/>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c r="A871" s="52"/>
      <c r="B871" s="48"/>
      <c r="C871" s="48"/>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c r="A872" s="52"/>
      <c r="B872" s="48"/>
      <c r="C872" s="48"/>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c r="A873" s="52"/>
      <c r="B873" s="48"/>
      <c r="C873" s="48"/>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c r="A874" s="52"/>
      <c r="B874" s="48"/>
      <c r="C874" s="48"/>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c r="A875" s="52"/>
      <c r="B875" s="48"/>
      <c r="C875" s="48"/>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c r="A876" s="52"/>
      <c r="B876" s="48"/>
      <c r="C876" s="48"/>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c r="A877" s="52"/>
      <c r="B877" s="48"/>
      <c r="C877" s="48"/>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c r="A878" s="52"/>
      <c r="B878" s="48"/>
      <c r="C878" s="48"/>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c r="A879" s="52"/>
      <c r="B879" s="48"/>
      <c r="C879" s="48"/>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c r="A880" s="52"/>
      <c r="B880" s="48"/>
      <c r="C880" s="48"/>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c r="A881" s="52"/>
      <c r="B881" s="48"/>
      <c r="C881" s="48"/>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c r="A882" s="52"/>
      <c r="B882" s="48"/>
      <c r="C882" s="48"/>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c r="A883" s="52"/>
      <c r="B883" s="48"/>
      <c r="C883" s="48"/>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c r="A884" s="52"/>
      <c r="B884" s="48"/>
      <c r="C884" s="48"/>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c r="A885" s="52"/>
      <c r="B885" s="48"/>
      <c r="C885" s="48"/>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c r="A886" s="52"/>
      <c r="B886" s="48"/>
      <c r="C886" s="48"/>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c r="A887" s="52"/>
      <c r="B887" s="48"/>
      <c r="C887" s="48"/>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c r="A888" s="52"/>
      <c r="B888" s="48"/>
      <c r="C888" s="48"/>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c r="A889" s="52"/>
      <c r="B889" s="48"/>
      <c r="C889" s="48"/>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c r="A890" s="52"/>
      <c r="B890" s="48"/>
      <c r="C890" s="48"/>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c r="A891" s="52"/>
      <c r="B891" s="48"/>
      <c r="C891" s="48"/>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c r="A892" s="52"/>
      <c r="B892" s="48"/>
      <c r="C892" s="48"/>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c r="A893" s="52"/>
      <c r="B893" s="48"/>
      <c r="C893" s="48"/>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c r="A894" s="52"/>
      <c r="B894" s="48"/>
      <c r="C894" s="48"/>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c r="A895" s="52"/>
      <c r="B895" s="48"/>
      <c r="C895" s="48"/>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c r="A896" s="52"/>
      <c r="B896" s="48"/>
      <c r="C896" s="48"/>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c r="A897" s="52"/>
      <c r="B897" s="48"/>
      <c r="C897" s="48"/>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c r="A898" s="52"/>
      <c r="B898" s="48"/>
      <c r="C898" s="48"/>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c r="A899" s="52"/>
      <c r="B899" s="48"/>
      <c r="C899" s="48"/>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c r="A900" s="52"/>
      <c r="B900" s="48"/>
      <c r="C900" s="48"/>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c r="A901" s="52"/>
      <c r="B901" s="48"/>
      <c r="C901" s="48"/>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c r="A902" s="52"/>
      <c r="B902" s="48"/>
      <c r="C902" s="48"/>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c r="A903" s="52"/>
      <c r="B903" s="48"/>
      <c r="C903" s="48"/>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c r="A904" s="52"/>
      <c r="B904" s="48"/>
      <c r="C904" s="48"/>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c r="A905" s="52"/>
      <c r="B905" s="48"/>
      <c r="C905" s="48"/>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c r="A906" s="52"/>
      <c r="B906" s="48"/>
      <c r="C906" s="48"/>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c r="A907" s="52"/>
      <c r="B907" s="48"/>
      <c r="C907" s="48"/>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c r="A908" s="52"/>
      <c r="B908" s="48"/>
      <c r="C908" s="48"/>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c r="A909" s="52"/>
      <c r="B909" s="48"/>
      <c r="C909" s="48"/>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c r="A910" s="52"/>
      <c r="B910" s="48"/>
      <c r="C910" s="48"/>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c r="A911" s="52"/>
      <c r="B911" s="48"/>
      <c r="C911" s="48"/>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c r="A912" s="52"/>
      <c r="B912" s="48"/>
      <c r="C912" s="48"/>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c r="A913" s="52"/>
      <c r="B913" s="48"/>
      <c r="C913" s="48"/>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c r="A914" s="52"/>
      <c r="B914" s="48"/>
      <c r="C914" s="48"/>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c r="A915" s="52"/>
      <c r="B915" s="48"/>
      <c r="C915" s="48"/>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c r="A916" s="52"/>
      <c r="B916" s="48"/>
      <c r="C916" s="48"/>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c r="A917" s="52"/>
      <c r="B917" s="48"/>
      <c r="C917" s="48"/>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c r="A918" s="52"/>
      <c r="B918" s="48"/>
      <c r="C918" s="48"/>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c r="A919" s="52"/>
      <c r="B919" s="48"/>
      <c r="C919" s="48"/>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c r="A920" s="52"/>
      <c r="B920" s="48"/>
      <c r="C920" s="48"/>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c r="A921" s="52"/>
      <c r="B921" s="48"/>
      <c r="C921" s="48"/>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c r="A922" s="52"/>
      <c r="B922" s="48"/>
      <c r="C922" s="48"/>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c r="A923" s="52"/>
      <c r="B923" s="48"/>
      <c r="C923" s="48"/>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c r="A924" s="52"/>
      <c r="B924" s="48"/>
      <c r="C924" s="48"/>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c r="A925" s="52"/>
      <c r="B925" s="48"/>
      <c r="C925" s="48"/>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c r="A926" s="52"/>
      <c r="B926" s="48"/>
      <c r="C926" s="48"/>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c r="A927" s="52"/>
      <c r="B927" s="48"/>
      <c r="C927" s="48"/>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c r="A928" s="52"/>
      <c r="B928" s="48"/>
      <c r="C928" s="48"/>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c r="A929" s="52"/>
      <c r="B929" s="48"/>
      <c r="C929" s="48"/>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c r="A930" s="52"/>
      <c r="B930" s="48"/>
      <c r="C930" s="48"/>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c r="A931" s="52"/>
      <c r="B931" s="48"/>
      <c r="C931" s="48"/>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c r="A932" s="52"/>
      <c r="B932" s="48"/>
      <c r="C932" s="48"/>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c r="A933" s="52"/>
      <c r="B933" s="48"/>
      <c r="C933" s="48"/>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c r="A934" s="52"/>
      <c r="B934" s="48"/>
      <c r="C934" s="48"/>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c r="A935" s="52"/>
      <c r="B935" s="48"/>
      <c r="C935" s="48"/>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c r="A936" s="52"/>
      <c r="B936" s="48"/>
      <c r="C936" s="48"/>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c r="A937" s="52"/>
      <c r="B937" s="48"/>
      <c r="C937" s="48"/>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c r="A938" s="52"/>
      <c r="B938" s="48"/>
      <c r="C938" s="48"/>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c r="A939" s="52"/>
      <c r="B939" s="48"/>
      <c r="C939" s="48"/>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c r="A940" s="52"/>
      <c r="B940" s="48"/>
      <c r="C940" s="48"/>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c r="A941" s="52"/>
      <c r="B941" s="48"/>
      <c r="C941" s="48"/>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c r="A942" s="52"/>
      <c r="B942" s="48"/>
      <c r="C942" s="48"/>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c r="A943" s="52"/>
      <c r="B943" s="48"/>
      <c r="C943" s="48"/>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c r="A944" s="52"/>
      <c r="B944" s="48"/>
      <c r="C944" s="48"/>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c r="A945" s="52"/>
      <c r="B945" s="48"/>
      <c r="C945" s="48"/>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c r="A946" s="52"/>
      <c r="B946" s="48"/>
      <c r="C946" s="48"/>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c r="A947" s="52"/>
      <c r="B947" s="48"/>
      <c r="C947" s="48"/>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c r="A948" s="52"/>
      <c r="B948" s="48"/>
      <c r="C948" s="48"/>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c r="A949" s="52"/>
      <c r="B949" s="48"/>
      <c r="C949" s="48"/>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c r="A950" s="52"/>
      <c r="B950" s="48"/>
      <c r="C950" s="48"/>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c r="A951" s="52"/>
      <c r="B951" s="48"/>
      <c r="C951" s="48"/>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c r="A952" s="52"/>
      <c r="B952" s="48"/>
      <c r="C952" s="48"/>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c r="A953" s="52"/>
      <c r="B953" s="48"/>
      <c r="C953" s="48"/>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c r="A954" s="52"/>
      <c r="B954" s="48"/>
      <c r="C954" s="48"/>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c r="A955" s="52"/>
      <c r="B955" s="48"/>
      <c r="C955" s="48"/>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c r="A956" s="52"/>
      <c r="B956" s="48"/>
      <c r="C956" s="48"/>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c r="A957" s="52"/>
      <c r="B957" s="48"/>
      <c r="C957" s="48"/>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c r="A958" s="52"/>
      <c r="B958" s="48"/>
      <c r="C958" s="48"/>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c r="A959" s="52"/>
      <c r="B959" s="48"/>
      <c r="C959" s="48"/>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c r="A960" s="52"/>
      <c r="B960" s="48"/>
      <c r="C960" s="48"/>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c r="A961" s="52"/>
      <c r="B961" s="48"/>
      <c r="C961" s="48"/>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c r="A962" s="52"/>
      <c r="B962" s="48"/>
      <c r="C962" s="48"/>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c r="A963" s="52"/>
      <c r="B963" s="48"/>
      <c r="C963" s="48"/>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c r="A964" s="52"/>
      <c r="B964" s="48"/>
      <c r="C964" s="48"/>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c r="A965" s="52"/>
      <c r="B965" s="48"/>
      <c r="C965" s="48"/>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c r="A966" s="52"/>
      <c r="B966" s="48"/>
      <c r="C966" s="48"/>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c r="A967" s="52"/>
      <c r="B967" s="48"/>
      <c r="C967" s="48"/>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c r="A968" s="52"/>
      <c r="B968" s="48"/>
      <c r="C968" s="48"/>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c r="A969" s="52"/>
      <c r="B969" s="48"/>
      <c r="C969" s="48"/>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c r="A970" s="52"/>
      <c r="B970" s="48"/>
      <c r="C970" s="48"/>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c r="A971" s="52"/>
      <c r="B971" s="48"/>
      <c r="C971" s="48"/>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c r="A972" s="52"/>
      <c r="B972" s="48"/>
      <c r="C972" s="48"/>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c r="A973" s="52"/>
      <c r="B973" s="48"/>
      <c r="C973" s="48"/>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c r="A974" s="52"/>
      <c r="B974" s="48"/>
      <c r="C974" s="48"/>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c r="A975" s="52"/>
      <c r="B975" s="48"/>
      <c r="C975" s="48"/>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c r="A976" s="52"/>
      <c r="B976" s="48"/>
      <c r="C976" s="48"/>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c r="A977" s="52"/>
      <c r="B977" s="48"/>
      <c r="C977" s="48"/>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c r="A978" s="52"/>
      <c r="B978" s="48"/>
      <c r="C978" s="48"/>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c r="A979" s="52"/>
      <c r="B979" s="48"/>
      <c r="C979" s="48"/>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c r="A980" s="52"/>
      <c r="B980" s="48"/>
      <c r="C980" s="48"/>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c r="A981" s="52"/>
      <c r="B981" s="48"/>
      <c r="C981" s="48"/>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c r="A982" s="52"/>
      <c r="B982" s="48"/>
      <c r="C982" s="48"/>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c r="A983" s="52"/>
      <c r="B983" s="48"/>
      <c r="C983" s="48"/>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c r="A984" s="52"/>
      <c r="B984" s="48"/>
      <c r="C984" s="48"/>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c r="A985" s="52"/>
      <c r="B985" s="48"/>
      <c r="C985" s="48"/>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c r="A986" s="52"/>
      <c r="B986" s="48"/>
      <c r="C986" s="48"/>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c r="A987" s="52"/>
      <c r="B987" s="48"/>
      <c r="C987" s="48"/>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c r="A988" s="52"/>
      <c r="B988" s="48"/>
      <c r="C988" s="48"/>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c r="A989" s="52"/>
      <c r="B989" s="48"/>
      <c r="C989" s="48"/>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c r="A990" s="52"/>
      <c r="B990" s="48"/>
      <c r="C990" s="48"/>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c r="A991" s="52"/>
      <c r="B991" s="48"/>
      <c r="C991" s="48"/>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c r="A992" s="52"/>
      <c r="B992" s="48"/>
      <c r="C992" s="48"/>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c r="A993" s="52"/>
      <c r="B993" s="48"/>
      <c r="C993" s="48"/>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c r="A994" s="52"/>
      <c r="B994" s="48"/>
      <c r="C994" s="48"/>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c r="A995" s="52"/>
      <c r="B995" s="48"/>
      <c r="C995" s="48"/>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c r="A996" s="52"/>
      <c r="B996" s="48"/>
      <c r="C996" s="48"/>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c r="A997" s="52"/>
      <c r="B997" s="48"/>
      <c r="C997" s="48"/>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c r="A998" s="52"/>
      <c r="B998" s="48"/>
      <c r="C998" s="48"/>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c r="A999" s="52"/>
      <c r="B999" s="48"/>
      <c r="C999" s="48"/>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c r="A1000" s="52"/>
      <c r="B1000" s="48"/>
      <c r="C1000" s="48"/>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row r="1001">
      <c r="A1001" s="52"/>
      <c r="B1001" s="48"/>
      <c r="C1001" s="48"/>
      <c r="D1001" s="52"/>
      <c r="E1001" s="52"/>
      <c r="F1001" s="52"/>
      <c r="G1001" s="52"/>
      <c r="H1001" s="52"/>
      <c r="I1001" s="52"/>
      <c r="J1001" s="52"/>
      <c r="K1001" s="52"/>
      <c r="L1001" s="52"/>
      <c r="M1001" s="52"/>
      <c r="N1001" s="52"/>
      <c r="O1001" s="52"/>
      <c r="P1001" s="52"/>
      <c r="Q1001" s="52"/>
      <c r="R1001" s="52"/>
      <c r="S1001" s="52"/>
      <c r="T1001" s="52"/>
      <c r="U1001" s="52"/>
      <c r="V1001" s="52"/>
      <c r="W1001" s="52"/>
      <c r="X1001" s="52"/>
      <c r="Y1001" s="52"/>
      <c r="Z1001" s="52"/>
    </row>
    <row r="1002">
      <c r="A1002" s="52"/>
      <c r="B1002" s="48"/>
      <c r="C1002" s="48"/>
      <c r="D1002" s="52"/>
      <c r="E1002" s="52"/>
      <c r="F1002" s="52"/>
      <c r="G1002" s="52"/>
      <c r="H1002" s="52"/>
      <c r="I1002" s="52"/>
      <c r="J1002" s="52"/>
      <c r="K1002" s="52"/>
      <c r="L1002" s="52"/>
      <c r="M1002" s="52"/>
      <c r="N1002" s="52"/>
      <c r="O1002" s="52"/>
      <c r="P1002" s="52"/>
      <c r="Q1002" s="52"/>
      <c r="R1002" s="52"/>
      <c r="S1002" s="52"/>
      <c r="T1002" s="52"/>
      <c r="U1002" s="52"/>
      <c r="V1002" s="52"/>
      <c r="W1002" s="52"/>
      <c r="X1002" s="52"/>
      <c r="Y1002" s="52"/>
      <c r="Z1002" s="52"/>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88" t="s">
        <v>328</v>
      </c>
      <c r="G1" s="190"/>
      <c r="H1" s="190"/>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row>
    <row r="2">
      <c r="A2" s="192" t="s">
        <v>0</v>
      </c>
      <c r="B2" s="190" t="s">
        <v>332</v>
      </c>
      <c r="I2" s="192" t="s">
        <v>333</v>
      </c>
      <c r="O2" s="192" t="s">
        <v>334</v>
      </c>
      <c r="U2" s="192" t="s">
        <v>335</v>
      </c>
      <c r="AA2" s="192" t="s">
        <v>336</v>
      </c>
      <c r="AG2" s="192" t="s">
        <v>337</v>
      </c>
      <c r="AI2" s="192" t="s">
        <v>5</v>
      </c>
    </row>
    <row r="3">
      <c r="B3" s="192" t="s">
        <v>188</v>
      </c>
      <c r="C3" s="198" t="s">
        <v>338</v>
      </c>
      <c r="D3" s="198" t="s">
        <v>341</v>
      </c>
      <c r="E3" s="198" t="s">
        <v>342</v>
      </c>
      <c r="F3" s="198" t="s">
        <v>343</v>
      </c>
      <c r="G3" s="198" t="s">
        <v>344</v>
      </c>
      <c r="H3" s="198" t="s">
        <v>345</v>
      </c>
      <c r="I3" s="198" t="s">
        <v>346</v>
      </c>
      <c r="J3" s="198" t="s">
        <v>347</v>
      </c>
      <c r="K3" s="198" t="s">
        <v>348</v>
      </c>
      <c r="L3" s="198" t="s">
        <v>349</v>
      </c>
      <c r="M3" s="198" t="s">
        <v>350</v>
      </c>
      <c r="N3" s="198" t="s">
        <v>351</v>
      </c>
      <c r="O3" s="198" t="s">
        <v>353</v>
      </c>
      <c r="P3" s="198" t="s">
        <v>355</v>
      </c>
      <c r="Q3" s="198" t="s">
        <v>356</v>
      </c>
      <c r="R3" s="198" t="s">
        <v>357</v>
      </c>
      <c r="S3" s="198" t="s">
        <v>358</v>
      </c>
      <c r="T3" s="198" t="s">
        <v>360</v>
      </c>
      <c r="U3" s="198" t="s">
        <v>362</v>
      </c>
      <c r="V3" s="198" t="s">
        <v>363</v>
      </c>
      <c r="W3" s="198" t="s">
        <v>364</v>
      </c>
      <c r="X3" s="198" t="s">
        <v>365</v>
      </c>
      <c r="Y3" s="198" t="s">
        <v>366</v>
      </c>
      <c r="Z3" s="198" t="s">
        <v>367</v>
      </c>
      <c r="AA3" s="198" t="s">
        <v>368</v>
      </c>
      <c r="AB3" s="198" t="s">
        <v>369</v>
      </c>
      <c r="AC3" s="198" t="s">
        <v>370</v>
      </c>
      <c r="AD3" s="198" t="s">
        <v>371</v>
      </c>
      <c r="AE3" s="198" t="s">
        <v>372</v>
      </c>
      <c r="AF3" s="198" t="s">
        <v>373</v>
      </c>
      <c r="AG3" s="192" t="s">
        <v>374</v>
      </c>
      <c r="AH3" s="192" t="s">
        <v>27</v>
      </c>
      <c r="AI3" s="192" t="s">
        <v>374</v>
      </c>
      <c r="AJ3" s="192" t="s">
        <v>27</v>
      </c>
    </row>
    <row r="4">
      <c r="A4" s="202">
        <v>43880.0</v>
      </c>
      <c r="B4" s="203">
        <v>2.0</v>
      </c>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6">
        <v>2.0</v>
      </c>
      <c r="AH4" s="206">
        <v>2.0</v>
      </c>
      <c r="AI4" s="206">
        <v>2.0</v>
      </c>
      <c r="AJ4" s="206">
        <v>2.0</v>
      </c>
    </row>
    <row r="5">
      <c r="A5" s="202">
        <v>43881.0</v>
      </c>
      <c r="B5" s="203">
        <v>2.0</v>
      </c>
      <c r="C5" s="204"/>
      <c r="D5" s="204"/>
      <c r="E5" s="204"/>
      <c r="F5" s="204"/>
      <c r="G5" s="204"/>
      <c r="H5" s="204"/>
      <c r="I5" s="204"/>
      <c r="J5" s="204"/>
      <c r="K5" s="204"/>
      <c r="L5" s="204"/>
      <c r="M5" s="204"/>
      <c r="N5" s="204"/>
      <c r="O5" s="204"/>
      <c r="P5" s="204"/>
      <c r="Q5" s="204"/>
      <c r="R5" s="204"/>
      <c r="S5" s="204"/>
      <c r="T5" s="204"/>
      <c r="U5" s="203">
        <v>1.0</v>
      </c>
      <c r="V5" s="204"/>
      <c r="W5" s="204"/>
      <c r="X5" s="204"/>
      <c r="Y5" s="204"/>
      <c r="Z5" s="204"/>
      <c r="AA5" s="204"/>
      <c r="AB5" s="204"/>
      <c r="AC5" s="204"/>
      <c r="AD5" s="204"/>
      <c r="AE5" s="204"/>
      <c r="AF5" s="204"/>
      <c r="AG5" s="206">
        <v>3.0</v>
      </c>
      <c r="AH5" s="206">
        <v>5.0</v>
      </c>
      <c r="AI5" s="204"/>
      <c r="AJ5" s="206">
        <v>2.0</v>
      </c>
    </row>
    <row r="6">
      <c r="A6" s="202">
        <v>43882.0</v>
      </c>
      <c r="B6" s="203">
        <v>7.0</v>
      </c>
      <c r="C6" s="203">
        <v>4.0</v>
      </c>
      <c r="D6" s="204"/>
      <c r="E6" s="204"/>
      <c r="F6" s="204"/>
      <c r="G6" s="204"/>
      <c r="H6" s="204"/>
      <c r="I6" s="204"/>
      <c r="J6" s="204"/>
      <c r="K6" s="204"/>
      <c r="L6" s="204"/>
      <c r="M6" s="204"/>
      <c r="N6" s="204"/>
      <c r="O6" s="203">
        <v>2.0</v>
      </c>
      <c r="P6" s="204"/>
      <c r="Q6" s="204"/>
      <c r="R6" s="204"/>
      <c r="S6" s="204"/>
      <c r="T6" s="204"/>
      <c r="U6" s="204"/>
      <c r="V6" s="204"/>
      <c r="W6" s="204"/>
      <c r="X6" s="204"/>
      <c r="Y6" s="204"/>
      <c r="Z6" s="204"/>
      <c r="AA6" s="204"/>
      <c r="AB6" s="204"/>
      <c r="AC6" s="204"/>
      <c r="AD6" s="204"/>
      <c r="AE6" s="204"/>
      <c r="AF6" s="204"/>
      <c r="AG6" s="206">
        <v>13.0</v>
      </c>
      <c r="AH6" s="206">
        <v>18.0</v>
      </c>
      <c r="AI6" s="206">
        <v>2.0</v>
      </c>
      <c r="AJ6" s="206">
        <v>4.0</v>
      </c>
    </row>
    <row r="7">
      <c r="A7" s="202">
        <v>43883.0</v>
      </c>
      <c r="B7" s="203">
        <v>8.0</v>
      </c>
      <c r="C7" s="203">
        <v>2.0</v>
      </c>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6">
        <v>10.0</v>
      </c>
      <c r="AH7" s="206">
        <v>28.0</v>
      </c>
      <c r="AI7" s="206">
        <v>2.0</v>
      </c>
      <c r="AJ7" s="206">
        <v>6.0</v>
      </c>
    </row>
    <row r="8">
      <c r="A8" s="202">
        <v>43884.0</v>
      </c>
      <c r="B8" s="203">
        <v>7.0</v>
      </c>
      <c r="C8" s="203">
        <v>4.0</v>
      </c>
      <c r="D8" s="203">
        <v>1.0</v>
      </c>
      <c r="E8" s="204"/>
      <c r="F8" s="204"/>
      <c r="G8" s="204"/>
      <c r="H8" s="204"/>
      <c r="I8" s="204"/>
      <c r="J8" s="204"/>
      <c r="K8" s="204"/>
      <c r="L8" s="204"/>
      <c r="M8" s="204"/>
      <c r="N8" s="204"/>
      <c r="O8" s="203">
        <v>2.0</v>
      </c>
      <c r="P8" s="204"/>
      <c r="Q8" s="204"/>
      <c r="R8" s="204"/>
      <c r="S8" s="204"/>
      <c r="T8" s="204"/>
      <c r="U8" s="203">
        <v>1.0</v>
      </c>
      <c r="V8" s="204"/>
      <c r="W8" s="204"/>
      <c r="X8" s="204"/>
      <c r="Y8" s="204"/>
      <c r="Z8" s="204"/>
      <c r="AA8" s="204"/>
      <c r="AB8" s="204"/>
      <c r="AC8" s="204"/>
      <c r="AD8" s="204"/>
      <c r="AE8" s="204"/>
      <c r="AF8" s="204"/>
      <c r="AG8" s="206">
        <v>15.0</v>
      </c>
      <c r="AH8" s="206">
        <v>43.0</v>
      </c>
      <c r="AI8" s="206">
        <v>2.0</v>
      </c>
      <c r="AJ8" s="206">
        <v>8.0</v>
      </c>
    </row>
    <row r="9">
      <c r="A9" s="202">
        <v>43885.0</v>
      </c>
      <c r="B9" s="203">
        <v>8.0</v>
      </c>
      <c r="C9" s="203">
        <v>3.0</v>
      </c>
      <c r="D9" s="204"/>
      <c r="E9" s="204"/>
      <c r="F9" s="204"/>
      <c r="G9" s="204"/>
      <c r="H9" s="204"/>
      <c r="I9" s="203">
        <v>2.0</v>
      </c>
      <c r="J9" s="204"/>
      <c r="K9" s="204"/>
      <c r="L9" s="204"/>
      <c r="M9" s="204"/>
      <c r="N9" s="204"/>
      <c r="O9" s="203">
        <v>2.0</v>
      </c>
      <c r="P9" s="204"/>
      <c r="Q9" s="204"/>
      <c r="R9" s="204"/>
      <c r="S9" s="204"/>
      <c r="T9" s="204"/>
      <c r="U9" s="203">
        <v>2.0</v>
      </c>
      <c r="V9" s="203">
        <v>1.0</v>
      </c>
      <c r="W9" s="204"/>
      <c r="X9" s="204"/>
      <c r="Y9" s="204"/>
      <c r="Z9" s="204"/>
      <c r="AA9" s="204"/>
      <c r="AB9" s="204"/>
      <c r="AC9" s="204"/>
      <c r="AD9" s="204"/>
      <c r="AE9" s="204"/>
      <c r="AF9" s="204"/>
      <c r="AG9" s="206">
        <v>18.0</v>
      </c>
      <c r="AH9" s="206">
        <v>61.0</v>
      </c>
      <c r="AI9" s="206">
        <v>4.0</v>
      </c>
      <c r="AJ9" s="206">
        <v>12.0</v>
      </c>
    </row>
    <row r="10">
      <c r="A10" s="202">
        <v>43886.0</v>
      </c>
      <c r="B10" s="203">
        <v>16.0</v>
      </c>
      <c r="C10" s="203">
        <v>8.0</v>
      </c>
      <c r="D10" s="203">
        <v>2.0</v>
      </c>
      <c r="E10" s="203">
        <v>2.0</v>
      </c>
      <c r="F10" s="204"/>
      <c r="G10" s="204"/>
      <c r="H10" s="204"/>
      <c r="I10" s="204"/>
      <c r="J10" s="203">
        <v>1.0</v>
      </c>
      <c r="K10" s="203">
        <v>1.0</v>
      </c>
      <c r="L10" s="204"/>
      <c r="M10" s="204"/>
      <c r="N10" s="204"/>
      <c r="O10" s="203">
        <v>2.0</v>
      </c>
      <c r="P10" s="204"/>
      <c r="Q10" s="204"/>
      <c r="R10" s="204"/>
      <c r="S10" s="204"/>
      <c r="T10" s="204"/>
      <c r="U10" s="204"/>
      <c r="V10" s="204"/>
      <c r="W10" s="204"/>
      <c r="X10" s="204"/>
      <c r="Y10" s="204"/>
      <c r="Z10" s="204"/>
      <c r="AA10" s="203">
        <v>1.0</v>
      </c>
      <c r="AB10" s="204"/>
      <c r="AC10" s="204"/>
      <c r="AD10" s="204"/>
      <c r="AE10" s="204"/>
      <c r="AF10" s="204"/>
      <c r="AG10" s="206">
        <v>34.0</v>
      </c>
      <c r="AH10" s="206">
        <v>95.0</v>
      </c>
      <c r="AI10" s="206">
        <v>3.0</v>
      </c>
      <c r="AJ10" s="206">
        <v>15.0</v>
      </c>
    </row>
    <row r="11">
      <c r="A11" s="202">
        <v>43887.0</v>
      </c>
      <c r="B11" s="203">
        <v>15.0</v>
      </c>
      <c r="C11" s="203">
        <v>4.0</v>
      </c>
      <c r="D11" s="203">
        <v>1.0</v>
      </c>
      <c r="E11" s="204"/>
      <c r="F11" s="203">
        <v>1.0</v>
      </c>
      <c r="G11" s="204"/>
      <c r="H11" s="204"/>
      <c r="I11" s="204"/>
      <c r="J11" s="203">
        <v>2.0</v>
      </c>
      <c r="K11" s="203">
        <v>1.0</v>
      </c>
      <c r="L11" s="203">
        <v>2.0</v>
      </c>
      <c r="M11" s="204"/>
      <c r="N11" s="204"/>
      <c r="O11" s="203">
        <v>1.0</v>
      </c>
      <c r="P11" s="204"/>
      <c r="Q11" s="204"/>
      <c r="R11" s="204"/>
      <c r="S11" s="204"/>
      <c r="T11" s="204"/>
      <c r="U11" s="203">
        <v>1.0</v>
      </c>
      <c r="V11" s="204"/>
      <c r="W11" s="203">
        <v>3.0</v>
      </c>
      <c r="X11" s="203">
        <v>1.0</v>
      </c>
      <c r="Y11" s="203">
        <v>1.0</v>
      </c>
      <c r="Z11" s="204"/>
      <c r="AA11" s="204"/>
      <c r="AB11" s="203">
        <v>2.0</v>
      </c>
      <c r="AC11" s="204"/>
      <c r="AD11" s="204"/>
      <c r="AE11" s="204"/>
      <c r="AF11" s="204"/>
      <c r="AG11" s="206">
        <v>44.0</v>
      </c>
      <c r="AH11" s="206">
        <v>139.0</v>
      </c>
      <c r="AI11" s="206">
        <v>4.0</v>
      </c>
      <c r="AJ11" s="206">
        <v>19.0</v>
      </c>
    </row>
    <row r="12">
      <c r="A12" s="202">
        <v>43888.0</v>
      </c>
      <c r="B12" s="203">
        <v>7.0</v>
      </c>
      <c r="C12" s="203">
        <v>38.0</v>
      </c>
      <c r="D12" s="203">
        <v>7.0</v>
      </c>
      <c r="E12" s="203">
        <v>3.0</v>
      </c>
      <c r="F12" s="203">
        <v>3.0</v>
      </c>
      <c r="G12" s="204"/>
      <c r="H12" s="204"/>
      <c r="I12" s="203">
        <v>8.0</v>
      </c>
      <c r="J12" s="204"/>
      <c r="K12" s="204"/>
      <c r="L12" s="204"/>
      <c r="M12" s="204"/>
      <c r="N12" s="204"/>
      <c r="O12" s="203">
        <v>23.0</v>
      </c>
      <c r="P12" s="203">
        <v>5.0</v>
      </c>
      <c r="Q12" s="203">
        <v>2.0</v>
      </c>
      <c r="R12" s="203">
        <v>1.0</v>
      </c>
      <c r="S12" s="203">
        <v>1.0</v>
      </c>
      <c r="T12" s="204"/>
      <c r="U12" s="204"/>
      <c r="V12" s="203">
        <v>1.0</v>
      </c>
      <c r="W12" s="204"/>
      <c r="X12" s="203">
        <v>2.0</v>
      </c>
      <c r="Y12" s="203">
        <v>3.0</v>
      </c>
      <c r="Z12" s="204"/>
      <c r="AA12" s="203">
        <v>1.0</v>
      </c>
      <c r="AB12" s="204"/>
      <c r="AC12" s="203">
        <v>1.0</v>
      </c>
      <c r="AD12" s="204"/>
      <c r="AE12" s="204"/>
      <c r="AF12" s="204"/>
      <c r="AG12" s="206">
        <v>106.0</v>
      </c>
      <c r="AH12" s="206">
        <v>245.0</v>
      </c>
      <c r="AI12" s="206">
        <v>7.0</v>
      </c>
      <c r="AJ12" s="206">
        <v>26.0</v>
      </c>
    </row>
    <row r="13">
      <c r="A13" s="202">
        <v>43889.0</v>
      </c>
      <c r="B13" s="203">
        <v>16.0</v>
      </c>
      <c r="C13" s="203">
        <v>64.0</v>
      </c>
      <c r="D13" s="203">
        <v>9.0</v>
      </c>
      <c r="E13" s="203">
        <v>3.0</v>
      </c>
      <c r="F13" s="203">
        <v>2.0</v>
      </c>
      <c r="G13" s="203">
        <v>2.0</v>
      </c>
      <c r="H13" s="203">
        <v>2.0</v>
      </c>
      <c r="I13" s="203">
        <v>10.0</v>
      </c>
      <c r="J13" s="204"/>
      <c r="K13" s="204"/>
      <c r="L13" s="204"/>
      <c r="M13" s="204"/>
      <c r="N13" s="204"/>
      <c r="O13" s="203">
        <v>25.0</v>
      </c>
      <c r="P13" s="203">
        <v>1.0</v>
      </c>
      <c r="Q13" s="203">
        <v>4.0</v>
      </c>
      <c r="R13" s="204"/>
      <c r="S13" s="203">
        <v>2.0</v>
      </c>
      <c r="T13" s="204"/>
      <c r="U13" s="204"/>
      <c r="V13" s="204"/>
      <c r="W13" s="203">
        <v>3.0</v>
      </c>
      <c r="X13" s="204"/>
      <c r="Y13" s="204"/>
      <c r="Z13" s="204"/>
      <c r="AA13" s="204"/>
      <c r="AB13" s="204"/>
      <c r="AC13" s="204"/>
      <c r="AD13" s="204"/>
      <c r="AE13" s="204"/>
      <c r="AF13" s="204"/>
      <c r="AG13" s="206">
        <v>143.0</v>
      </c>
      <c r="AH13" s="206">
        <v>388.0</v>
      </c>
      <c r="AI13" s="206">
        <v>8.0</v>
      </c>
      <c r="AJ13" s="206">
        <v>34.0</v>
      </c>
    </row>
    <row r="14">
      <c r="A14" s="202">
        <v>43890.0</v>
      </c>
      <c r="B14" s="203">
        <v>21.0</v>
      </c>
      <c r="C14" s="203">
        <v>52.0</v>
      </c>
      <c r="D14" s="203">
        <v>12.0</v>
      </c>
      <c r="E14" s="203">
        <v>8.0</v>
      </c>
      <c r="F14" s="203">
        <v>4.0</v>
      </c>
      <c r="G14" s="203">
        <v>22.0</v>
      </c>
      <c r="H14" s="203">
        <v>6.0</v>
      </c>
      <c r="I14" s="203">
        <v>12.0</v>
      </c>
      <c r="J14" s="203">
        <v>8.0</v>
      </c>
      <c r="K14" s="204"/>
      <c r="L14" s="204"/>
      <c r="M14" s="204"/>
      <c r="N14" s="204"/>
      <c r="O14" s="203">
        <v>17.0</v>
      </c>
      <c r="P14" s="203">
        <v>3.0</v>
      </c>
      <c r="Q14" s="203">
        <v>6.0</v>
      </c>
      <c r="R14" s="204"/>
      <c r="S14" s="203">
        <v>5.0</v>
      </c>
      <c r="T14" s="204"/>
      <c r="U14" s="203">
        <v>18.0</v>
      </c>
      <c r="V14" s="204"/>
      <c r="W14" s="203">
        <v>4.0</v>
      </c>
      <c r="X14" s="204"/>
      <c r="Y14" s="204"/>
      <c r="Z14" s="203">
        <v>1.0</v>
      </c>
      <c r="AA14" s="204"/>
      <c r="AB14" s="203">
        <v>1.0</v>
      </c>
      <c r="AC14" s="203">
        <v>4.0</v>
      </c>
      <c r="AD14" s="203">
        <v>1.0</v>
      </c>
      <c r="AE14" s="204"/>
      <c r="AF14" s="204"/>
      <c r="AG14" s="206">
        <v>205.0</v>
      </c>
      <c r="AH14" s="206">
        <v>593.0</v>
      </c>
      <c r="AI14" s="206">
        <v>9.0</v>
      </c>
      <c r="AJ14" s="206">
        <v>43.0</v>
      </c>
    </row>
    <row r="15">
      <c r="A15" s="202">
        <v>43891.0</v>
      </c>
      <c r="B15" s="203">
        <v>30.0</v>
      </c>
      <c r="C15" s="203">
        <v>170.0</v>
      </c>
      <c r="D15" s="203">
        <v>11.0</v>
      </c>
      <c r="E15" s="203">
        <v>31.0</v>
      </c>
      <c r="F15" s="203">
        <v>3.0</v>
      </c>
      <c r="G15" s="204"/>
      <c r="H15" s="204"/>
      <c r="I15" s="203">
        <v>13.0</v>
      </c>
      <c r="J15" s="203">
        <v>8.0</v>
      </c>
      <c r="K15" s="203">
        <v>2.0</v>
      </c>
      <c r="L15" s="204"/>
      <c r="M15" s="204"/>
      <c r="N15" s="204"/>
      <c r="O15" s="203">
        <v>28.0</v>
      </c>
      <c r="P15" s="204"/>
      <c r="Q15" s="204"/>
      <c r="R15" s="204"/>
      <c r="S15" s="204"/>
      <c r="T15" s="204"/>
      <c r="U15" s="203">
        <v>44.0</v>
      </c>
      <c r="V15" s="203">
        <v>3.0</v>
      </c>
      <c r="W15" s="203">
        <v>9.0</v>
      </c>
      <c r="X15" s="203">
        <v>2.0</v>
      </c>
      <c r="Y15" s="203">
        <v>8.0</v>
      </c>
      <c r="Z15" s="203">
        <v>1.0</v>
      </c>
      <c r="AA15" s="203">
        <v>17.0</v>
      </c>
      <c r="AB15" s="203">
        <v>2.0</v>
      </c>
      <c r="AC15" s="204"/>
      <c r="AD15" s="203">
        <v>2.0</v>
      </c>
      <c r="AE15" s="203">
        <v>2.0</v>
      </c>
      <c r="AF15" s="204"/>
      <c r="AG15" s="206">
        <v>385.0</v>
      </c>
      <c r="AH15" s="206">
        <v>978.0</v>
      </c>
      <c r="AI15" s="206">
        <v>11.0</v>
      </c>
      <c r="AJ15" s="206">
        <v>54.0</v>
      </c>
    </row>
    <row r="16">
      <c r="A16" s="202">
        <v>43892.0</v>
      </c>
      <c r="B16" s="203" t="s">
        <v>478</v>
      </c>
      <c r="AG16" s="206">
        <v>523.0</v>
      </c>
      <c r="AH16" s="206">
        <v>1501.0</v>
      </c>
      <c r="AI16" s="206">
        <v>11.0</v>
      </c>
      <c r="AJ16" s="206">
        <v>54.0</v>
      </c>
    </row>
    <row r="17">
      <c r="A17" s="202">
        <v>43893.0</v>
      </c>
      <c r="B17" s="203" t="s">
        <v>478</v>
      </c>
      <c r="AG17" s="206">
        <v>835.0</v>
      </c>
      <c r="AH17" s="206">
        <v>2336.0</v>
      </c>
      <c r="AI17" s="206">
        <v>11.0</v>
      </c>
      <c r="AJ17" s="206">
        <v>77.0</v>
      </c>
    </row>
    <row r="18">
      <c r="A18" s="202">
        <v>43894.0</v>
      </c>
      <c r="B18" s="203">
        <v>101.0</v>
      </c>
      <c r="C18" s="203">
        <v>253.0</v>
      </c>
      <c r="D18" s="203">
        <v>9.0</v>
      </c>
      <c r="E18" s="203">
        <v>19.0</v>
      </c>
      <c r="F18" s="203">
        <v>8.0</v>
      </c>
      <c r="G18" s="203">
        <v>9.0</v>
      </c>
      <c r="H18" s="203">
        <v>25.0</v>
      </c>
      <c r="I18" s="204"/>
      <c r="J18" s="203">
        <v>14.0</v>
      </c>
      <c r="K18" s="204"/>
      <c r="L18" s="204"/>
      <c r="M18" s="203">
        <v>1.0</v>
      </c>
      <c r="N18" s="204"/>
      <c r="O18" s="203">
        <v>35.0</v>
      </c>
      <c r="P18" s="204"/>
      <c r="Q18" s="203">
        <v>9.0</v>
      </c>
      <c r="R18" s="204"/>
      <c r="S18" s="203">
        <v>4.0</v>
      </c>
      <c r="T18" s="203">
        <v>6.0</v>
      </c>
      <c r="U18" s="203">
        <v>8.0</v>
      </c>
      <c r="V18" s="204"/>
      <c r="W18" s="203">
        <v>27.0</v>
      </c>
      <c r="X18" s="203">
        <v>15.0</v>
      </c>
      <c r="Y18" s="203">
        <v>5.0</v>
      </c>
      <c r="Z18" s="203">
        <v>7.0</v>
      </c>
      <c r="AA18" s="203">
        <v>8.0</v>
      </c>
      <c r="AB18" s="203">
        <v>8.0</v>
      </c>
      <c r="AC18" s="204"/>
      <c r="AD18" s="204"/>
      <c r="AE18" s="203">
        <v>14.0</v>
      </c>
      <c r="AF18" s="203">
        <v>1.0</v>
      </c>
      <c r="AG18" s="206">
        <v>586.0</v>
      </c>
      <c r="AH18" s="206">
        <v>2922.0</v>
      </c>
      <c r="AI18" s="206">
        <v>15.0</v>
      </c>
      <c r="AJ18" s="206">
        <v>92.0</v>
      </c>
    </row>
    <row r="19">
      <c r="A19" s="202">
        <v>43895.0</v>
      </c>
      <c r="B19" s="203">
        <v>32.0</v>
      </c>
      <c r="C19" s="203">
        <v>56.0</v>
      </c>
      <c r="D19" s="203">
        <v>50.0</v>
      </c>
      <c r="E19" s="203">
        <v>61.0</v>
      </c>
      <c r="F19" s="203">
        <v>22.0</v>
      </c>
      <c r="G19" s="203">
        <v>4.0</v>
      </c>
      <c r="H19" s="203">
        <v>31.0</v>
      </c>
      <c r="I19" s="203">
        <v>118.0</v>
      </c>
      <c r="J19" s="203">
        <v>19.0</v>
      </c>
      <c r="K19" s="203">
        <v>2.0</v>
      </c>
      <c r="L19" s="204"/>
      <c r="M19" s="203">
        <v>8.0</v>
      </c>
      <c r="N19" s="203">
        <v>3.0</v>
      </c>
      <c r="O19" s="203">
        <v>80.0</v>
      </c>
      <c r="P19" s="203">
        <v>17.0</v>
      </c>
      <c r="Q19" s="203">
        <v>10.0</v>
      </c>
      <c r="R19" s="203">
        <v>5.0</v>
      </c>
      <c r="S19" s="203">
        <v>6.0</v>
      </c>
      <c r="T19" s="203">
        <v>7.0</v>
      </c>
      <c r="U19" s="203">
        <v>31.0</v>
      </c>
      <c r="V19" s="203">
        <v>6.0</v>
      </c>
      <c r="W19" s="203">
        <v>1.0</v>
      </c>
      <c r="X19" s="204"/>
      <c r="Y19" s="203">
        <v>11.0</v>
      </c>
      <c r="Z19" s="204"/>
      <c r="AA19" s="203">
        <v>53.0</v>
      </c>
      <c r="AB19" s="203">
        <v>5.0</v>
      </c>
      <c r="AC19" s="204"/>
      <c r="AD19" s="203">
        <v>9.0</v>
      </c>
      <c r="AE19" s="204"/>
      <c r="AF19" s="203">
        <v>2.0</v>
      </c>
      <c r="AG19" s="206">
        <v>591.0</v>
      </c>
      <c r="AH19" s="206">
        <v>3513.0</v>
      </c>
      <c r="AI19" s="206">
        <v>15.0</v>
      </c>
      <c r="AJ19" s="206">
        <v>107.0</v>
      </c>
    </row>
    <row r="20">
      <c r="A20" s="202">
        <v>43896.0</v>
      </c>
      <c r="B20" s="203">
        <v>137.0</v>
      </c>
      <c r="C20" s="203">
        <v>61.0</v>
      </c>
      <c r="D20" s="203">
        <v>180.0</v>
      </c>
      <c r="E20" s="203">
        <v>129.0</v>
      </c>
      <c r="F20" s="203">
        <v>54.0</v>
      </c>
      <c r="G20" s="203">
        <v>67.0</v>
      </c>
      <c r="H20" s="203">
        <v>65.0</v>
      </c>
      <c r="I20" s="203">
        <v>150.0</v>
      </c>
      <c r="J20" s="203">
        <v>13.0</v>
      </c>
      <c r="K20" s="203">
        <v>6.0</v>
      </c>
      <c r="L20" s="203">
        <v>4.0</v>
      </c>
      <c r="M20" s="203">
        <v>5.0</v>
      </c>
      <c r="N20" s="203">
        <v>2.0</v>
      </c>
      <c r="O20" s="203">
        <v>91.0</v>
      </c>
      <c r="P20" s="203">
        <v>11.0</v>
      </c>
      <c r="Q20" s="203">
        <v>10.0</v>
      </c>
      <c r="R20" s="203">
        <v>1.0</v>
      </c>
      <c r="S20" s="203">
        <v>24.0</v>
      </c>
      <c r="T20" s="203">
        <v>35.0</v>
      </c>
      <c r="U20" s="203">
        <v>48.0</v>
      </c>
      <c r="V20" s="203">
        <v>7.0</v>
      </c>
      <c r="W20" s="204"/>
      <c r="X20" s="203">
        <v>5.0</v>
      </c>
      <c r="Y20" s="203">
        <v>50.0</v>
      </c>
      <c r="Z20" s="203">
        <v>2.0</v>
      </c>
      <c r="AA20" s="204"/>
      <c r="AB20" s="203">
        <v>2.0</v>
      </c>
      <c r="AC20" s="203">
        <v>50.0</v>
      </c>
      <c r="AD20" s="203">
        <v>3.0</v>
      </c>
      <c r="AE20" s="203">
        <v>7.0</v>
      </c>
      <c r="AF20" s="203">
        <v>12.0</v>
      </c>
      <c r="AG20" s="206">
        <v>1234.0</v>
      </c>
      <c r="AH20" s="206">
        <v>4747.0</v>
      </c>
      <c r="AI20" s="206">
        <v>17.0</v>
      </c>
      <c r="AJ20" s="206">
        <v>124.0</v>
      </c>
    </row>
    <row r="21">
      <c r="A21" s="202">
        <v>43897.0</v>
      </c>
      <c r="B21" s="203">
        <v>145.0</v>
      </c>
      <c r="C21" s="203">
        <v>126.0</v>
      </c>
      <c r="D21" s="203">
        <v>305.0</v>
      </c>
      <c r="E21" s="203">
        <v>3.0</v>
      </c>
      <c r="F21" s="203">
        <v>24.0</v>
      </c>
      <c r="G21" s="203">
        <v>58.0</v>
      </c>
      <c r="H21" s="203">
        <v>2.0</v>
      </c>
      <c r="I21" s="203">
        <v>96.0</v>
      </c>
      <c r="J21" s="203">
        <v>14.0</v>
      </c>
      <c r="K21" s="203">
        <v>11.0</v>
      </c>
      <c r="L21" s="204"/>
      <c r="M21" s="203">
        <v>2.0</v>
      </c>
      <c r="N21" s="203">
        <v>3.0</v>
      </c>
      <c r="O21" s="203">
        <v>70.0</v>
      </c>
      <c r="P21" s="203">
        <v>1.0</v>
      </c>
      <c r="Q21" s="203">
        <v>2.0</v>
      </c>
      <c r="R21" s="203">
        <v>22.0</v>
      </c>
      <c r="S21" s="203">
        <v>2.0</v>
      </c>
      <c r="T21" s="203">
        <v>2.0</v>
      </c>
      <c r="U21" s="203">
        <v>37.0</v>
      </c>
      <c r="V21" s="203">
        <v>11.0</v>
      </c>
      <c r="W21" s="203">
        <v>1.0</v>
      </c>
      <c r="X21" s="203">
        <v>4.0</v>
      </c>
      <c r="Y21" s="203">
        <v>27.0</v>
      </c>
      <c r="Z21" s="203">
        <v>2.0</v>
      </c>
      <c r="AA21" s="203">
        <v>46.0</v>
      </c>
      <c r="AB21" s="203">
        <v>13.0</v>
      </c>
      <c r="AC21" s="203">
        <v>24.0</v>
      </c>
      <c r="AD21" s="204"/>
      <c r="AE21" s="203">
        <v>15.0</v>
      </c>
      <c r="AF21" s="203">
        <v>8.0</v>
      </c>
      <c r="AG21" s="206">
        <v>1076.0</v>
      </c>
      <c r="AH21" s="206">
        <v>5823.0</v>
      </c>
      <c r="AI21" s="206">
        <v>21.0</v>
      </c>
      <c r="AJ21" s="206">
        <v>145.0</v>
      </c>
    </row>
    <row r="22">
      <c r="A22" s="202">
        <v>43898.0</v>
      </c>
      <c r="B22" s="203">
        <v>17.0</v>
      </c>
      <c r="C22" s="203">
        <v>266.0</v>
      </c>
      <c r="D22" s="203">
        <v>14.0</v>
      </c>
      <c r="E22" s="203">
        <v>2.0</v>
      </c>
      <c r="F22" s="203">
        <v>37.0</v>
      </c>
      <c r="G22" s="203">
        <v>13.0</v>
      </c>
      <c r="H22" s="203">
        <v>29.0</v>
      </c>
      <c r="I22" s="203">
        <v>80.0</v>
      </c>
      <c r="J22" s="203">
        <v>9.0</v>
      </c>
      <c r="K22" s="203">
        <v>5.0</v>
      </c>
      <c r="L22" s="203">
        <v>3.0</v>
      </c>
      <c r="M22" s="203">
        <v>5.0</v>
      </c>
      <c r="N22" s="203">
        <v>2.0</v>
      </c>
      <c r="O22" s="203">
        <v>2.0</v>
      </c>
      <c r="P22" s="203">
        <v>9.0</v>
      </c>
      <c r="Q22" s="203">
        <v>30.0</v>
      </c>
      <c r="R22" s="203">
        <v>7.0</v>
      </c>
      <c r="S22" s="203">
        <v>19.0</v>
      </c>
      <c r="T22" s="203">
        <v>1.0</v>
      </c>
      <c r="U22" s="203">
        <v>70.0</v>
      </c>
      <c r="V22" s="203">
        <v>26.0</v>
      </c>
      <c r="W22" s="203">
        <v>5.0</v>
      </c>
      <c r="X22" s="203">
        <v>2.0</v>
      </c>
      <c r="Y22" s="203">
        <v>37.0</v>
      </c>
      <c r="Z22" s="204"/>
      <c r="AA22" s="203">
        <v>19.0</v>
      </c>
      <c r="AB22" s="204"/>
      <c r="AC22" s="203">
        <v>6.0</v>
      </c>
      <c r="AD22" s="203">
        <v>26.0</v>
      </c>
      <c r="AE22" s="203">
        <v>1.0</v>
      </c>
      <c r="AF22" s="203">
        <v>1.0</v>
      </c>
      <c r="AG22" s="206">
        <v>743.0</v>
      </c>
      <c r="AH22" s="206">
        <v>6566.0</v>
      </c>
      <c r="AI22" s="206">
        <v>49.0</v>
      </c>
      <c r="AJ22" s="206">
        <v>194.0</v>
      </c>
    </row>
    <row r="23">
      <c r="A23" s="202">
        <v>43899.0</v>
      </c>
      <c r="B23" s="203">
        <v>27.0</v>
      </c>
      <c r="C23" s="203">
        <v>140.0</v>
      </c>
      <c r="D23" s="203">
        <v>13.0</v>
      </c>
      <c r="E23" s="204"/>
      <c r="F23" s="203">
        <v>45.0</v>
      </c>
      <c r="G23" s="204"/>
      <c r="H23" s="203">
        <v>40.0</v>
      </c>
      <c r="I23" s="203">
        <v>37.0</v>
      </c>
      <c r="J23" s="203">
        <v>29.0</v>
      </c>
      <c r="K23" s="203">
        <v>17.0</v>
      </c>
      <c r="L23" s="204"/>
      <c r="M23" s="203">
        <v>5.0</v>
      </c>
      <c r="N23" s="203">
        <v>1.0</v>
      </c>
      <c r="O23" s="203">
        <v>28.0</v>
      </c>
      <c r="P23" s="203">
        <v>22.0</v>
      </c>
      <c r="Q23" s="203">
        <v>22.0</v>
      </c>
      <c r="R23" s="203">
        <v>29.0</v>
      </c>
      <c r="S23" s="203">
        <v>3.0</v>
      </c>
      <c r="T23" s="203">
        <v>15.0</v>
      </c>
      <c r="U23" s="203">
        <v>54.0</v>
      </c>
      <c r="V23" s="204"/>
      <c r="W23" s="203">
        <v>4.0</v>
      </c>
      <c r="X23" s="203">
        <v>11.0</v>
      </c>
      <c r="Y23" s="203">
        <v>7.0</v>
      </c>
      <c r="Z23" s="203">
        <v>16.0</v>
      </c>
      <c r="AA23" s="203">
        <v>29.0</v>
      </c>
      <c r="AB23" s="204"/>
      <c r="AC23" s="203">
        <v>3.0</v>
      </c>
      <c r="AD23" s="203">
        <v>-7.0</v>
      </c>
      <c r="AE23" s="203">
        <v>-5.0</v>
      </c>
      <c r="AF23" s="203">
        <v>10.0</v>
      </c>
      <c r="AG23" s="206">
        <v>595.0</v>
      </c>
      <c r="AH23" s="206">
        <v>7161.0</v>
      </c>
      <c r="AI23" s="206">
        <v>43.0</v>
      </c>
      <c r="AJ23" s="206">
        <v>237.0</v>
      </c>
    </row>
    <row r="24">
      <c r="A24" s="202">
        <v>43900.0</v>
      </c>
      <c r="B24" s="203">
        <v>39.0</v>
      </c>
      <c r="C24" s="203">
        <v>169.0</v>
      </c>
      <c r="D24" s="203">
        <v>253.0</v>
      </c>
      <c r="E24" s="203">
        <v>32.0</v>
      </c>
      <c r="F24" s="203">
        <v>1.0</v>
      </c>
      <c r="G24" s="203">
        <v>4.0</v>
      </c>
      <c r="H24" s="203">
        <v>10.0</v>
      </c>
      <c r="I24" s="203">
        <v>17.0</v>
      </c>
      <c r="J24" s="203">
        <v>18.0</v>
      </c>
      <c r="K24" s="203">
        <v>17.0</v>
      </c>
      <c r="L24" s="203">
        <v>2.0</v>
      </c>
      <c r="M24" s="203">
        <v>11.0</v>
      </c>
      <c r="N24" s="203">
        <v>7.0</v>
      </c>
      <c r="O24" s="204"/>
      <c r="P24" s="203">
        <v>19.0</v>
      </c>
      <c r="Q24" s="203">
        <v>17.0</v>
      </c>
      <c r="R24" s="203">
        <v>4.0</v>
      </c>
      <c r="S24" s="203">
        <v>12.0</v>
      </c>
      <c r="T24" s="203">
        <v>11.0</v>
      </c>
      <c r="U24" s="203">
        <v>27.0</v>
      </c>
      <c r="V24" s="203">
        <v>17.0</v>
      </c>
      <c r="W24" s="203">
        <v>37.0</v>
      </c>
      <c r="X24" s="203">
        <v>7.0</v>
      </c>
      <c r="Y24" s="203">
        <v>25.0</v>
      </c>
      <c r="Z24" s="203">
        <v>25.0</v>
      </c>
      <c r="AA24" s="203">
        <v>39.0</v>
      </c>
      <c r="AB24" s="203">
        <v>6.0</v>
      </c>
      <c r="AC24" s="203">
        <v>37.0</v>
      </c>
      <c r="AD24" s="203">
        <v>14.0</v>
      </c>
      <c r="AE24" s="203">
        <v>4.0</v>
      </c>
      <c r="AF24" s="204"/>
      <c r="AG24" s="206">
        <v>881.0</v>
      </c>
      <c r="AH24" s="206">
        <v>8042.0</v>
      </c>
      <c r="AI24" s="206">
        <v>54.0</v>
      </c>
      <c r="AJ24" s="206">
        <v>291.0</v>
      </c>
    </row>
    <row r="25">
      <c r="A25" s="202">
        <v>43901.0</v>
      </c>
      <c r="B25" s="203">
        <v>53.0</v>
      </c>
      <c r="C25" s="203">
        <v>256.0</v>
      </c>
      <c r="D25" s="203">
        <v>32.0</v>
      </c>
      <c r="E25" s="203">
        <v>45.0</v>
      </c>
      <c r="F25" s="203">
        <v>63.0</v>
      </c>
      <c r="G25" s="203">
        <v>9.0</v>
      </c>
      <c r="H25" s="203">
        <v>27.0</v>
      </c>
      <c r="I25" s="203">
        <v>170.0</v>
      </c>
      <c r="J25" s="203">
        <v>19.0</v>
      </c>
      <c r="K25" s="203">
        <v>10.0</v>
      </c>
      <c r="L25" s="204"/>
      <c r="M25" s="203">
        <v>1.0</v>
      </c>
      <c r="N25" s="204"/>
      <c r="O25" s="203">
        <v>5.0</v>
      </c>
      <c r="P25" s="203">
        <v>1.0</v>
      </c>
      <c r="Q25" s="203">
        <v>29.0</v>
      </c>
      <c r="R25" s="203">
        <v>27.0</v>
      </c>
      <c r="S25" s="203">
        <v>6.0</v>
      </c>
      <c r="T25" s="203">
        <v>22.0</v>
      </c>
      <c r="U25" s="203">
        <v>31.0</v>
      </c>
      <c r="V25" s="203">
        <v>7.0</v>
      </c>
      <c r="W25" s="203">
        <v>17.0</v>
      </c>
      <c r="X25" s="203">
        <v>8.0</v>
      </c>
      <c r="Y25" s="203">
        <v>9.0</v>
      </c>
      <c r="Z25" s="203">
        <v>6.0</v>
      </c>
      <c r="AA25" s="203">
        <v>34.0</v>
      </c>
      <c r="AB25" s="203">
        <v>4.0</v>
      </c>
      <c r="AC25" s="203">
        <v>23.0</v>
      </c>
      <c r="AD25" s="203">
        <v>15.0</v>
      </c>
      <c r="AE25" s="203">
        <v>18.0</v>
      </c>
      <c r="AF25" s="203">
        <v>11.0</v>
      </c>
      <c r="AG25" s="206">
        <v>958.0</v>
      </c>
      <c r="AH25" s="206">
        <v>9000.0</v>
      </c>
      <c r="AI25" s="206">
        <v>63.0</v>
      </c>
      <c r="AJ25" s="206">
        <v>354.0</v>
      </c>
    </row>
    <row r="26">
      <c r="A26" s="202">
        <v>43902.0</v>
      </c>
      <c r="B26" s="203">
        <v>42.0</v>
      </c>
      <c r="C26" s="203">
        <v>303.0</v>
      </c>
      <c r="D26" s="203">
        <v>79.0</v>
      </c>
      <c r="E26" s="203">
        <v>74.0</v>
      </c>
      <c r="F26" s="203">
        <v>40.0</v>
      </c>
      <c r="G26" s="203">
        <v>25.0</v>
      </c>
      <c r="H26" s="203">
        <v>42.0</v>
      </c>
      <c r="I26" s="203">
        <v>4.0</v>
      </c>
      <c r="J26" s="203">
        <v>29.0</v>
      </c>
      <c r="K26" s="204"/>
      <c r="L26" s="203">
        <v>15.0</v>
      </c>
      <c r="M26" s="203">
        <v>11.0</v>
      </c>
      <c r="N26" s="203">
        <v>3.0</v>
      </c>
      <c r="O26" s="203">
        <v>84.0</v>
      </c>
      <c r="P26" s="203">
        <v>14.0</v>
      </c>
      <c r="Q26" s="203">
        <v>7.0</v>
      </c>
      <c r="R26" s="203">
        <v>19.0</v>
      </c>
      <c r="S26" s="203">
        <v>9.0</v>
      </c>
      <c r="T26" s="203">
        <v>17.0</v>
      </c>
      <c r="U26" s="203">
        <v>88.0</v>
      </c>
      <c r="V26" s="203">
        <v>12.0</v>
      </c>
      <c r="W26" s="203">
        <v>31.0</v>
      </c>
      <c r="X26" s="203">
        <v>20.0</v>
      </c>
      <c r="Y26" s="203">
        <v>25.0</v>
      </c>
      <c r="Z26" s="203">
        <v>7.0</v>
      </c>
      <c r="AA26" s="203">
        <v>29.0</v>
      </c>
      <c r="AB26" s="203">
        <v>6.0</v>
      </c>
      <c r="AC26" s="203">
        <v>21.0</v>
      </c>
      <c r="AD26" s="203">
        <v>12.0</v>
      </c>
      <c r="AE26" s="203">
        <v>7.0</v>
      </c>
      <c r="AF26" s="204"/>
      <c r="AG26" s="206">
        <v>1075.0</v>
      </c>
      <c r="AH26" s="206">
        <v>10075.0</v>
      </c>
      <c r="AI26" s="206">
        <v>75.0</v>
      </c>
      <c r="AJ26" s="206">
        <v>429.0</v>
      </c>
    </row>
    <row r="27">
      <c r="A27" s="202">
        <v>43903.0</v>
      </c>
      <c r="B27" s="203">
        <v>42.0</v>
      </c>
      <c r="C27" s="203">
        <v>303.0</v>
      </c>
      <c r="D27" s="203">
        <v>192.0</v>
      </c>
      <c r="E27" s="203">
        <v>6.0</v>
      </c>
      <c r="F27" s="203">
        <v>38.0</v>
      </c>
      <c r="G27" s="203">
        <v>21.0</v>
      </c>
      <c r="H27" s="203">
        <v>12.0</v>
      </c>
      <c r="I27" s="203">
        <v>110.0</v>
      </c>
      <c r="J27" s="203">
        <v>33.0</v>
      </c>
      <c r="K27" s="203">
        <v>4.0</v>
      </c>
      <c r="L27" s="204"/>
      <c r="M27" s="204"/>
      <c r="N27" s="204"/>
      <c r="O27" s="203">
        <v>71.0</v>
      </c>
      <c r="P27" s="203">
        <v>15.0</v>
      </c>
      <c r="Q27" s="203">
        <v>97.0</v>
      </c>
      <c r="R27" s="203">
        <v>25.0</v>
      </c>
      <c r="S27" s="203">
        <v>9.0</v>
      </c>
      <c r="T27" s="203">
        <v>20.0</v>
      </c>
      <c r="U27" s="203">
        <v>48.0</v>
      </c>
      <c r="V27" s="203">
        <v>10.0</v>
      </c>
      <c r="W27" s="203">
        <v>15.0</v>
      </c>
      <c r="X27" s="203">
        <v>15.0</v>
      </c>
      <c r="Y27" s="203">
        <v>25.0</v>
      </c>
      <c r="Z27" s="203">
        <v>8.0</v>
      </c>
      <c r="AA27" s="203">
        <v>110.0</v>
      </c>
      <c r="AB27" s="203">
        <v>2.0</v>
      </c>
      <c r="AC27" s="203">
        <v>46.0</v>
      </c>
      <c r="AD27" s="204"/>
      <c r="AE27" s="203">
        <v>12.0</v>
      </c>
      <c r="AF27" s="204"/>
      <c r="AG27" s="206">
        <v>1289.0</v>
      </c>
      <c r="AH27" s="206">
        <v>11364.0</v>
      </c>
      <c r="AI27" s="206">
        <v>85.0</v>
      </c>
      <c r="AJ27" s="206">
        <v>514.0</v>
      </c>
    </row>
    <row r="28">
      <c r="A28" s="202">
        <v>43904.0</v>
      </c>
      <c r="B28" s="203">
        <v>32.0</v>
      </c>
      <c r="C28" s="203">
        <v>347.0</v>
      </c>
      <c r="D28" s="203">
        <v>17.0</v>
      </c>
      <c r="E28" s="203">
        <v>134.0</v>
      </c>
      <c r="F28" s="203">
        <v>47.0</v>
      </c>
      <c r="G28" s="204"/>
      <c r="H28" s="203">
        <v>47.0</v>
      </c>
      <c r="I28" s="203">
        <v>155.0</v>
      </c>
      <c r="J28" s="203">
        <v>11.0</v>
      </c>
      <c r="K28" s="204"/>
      <c r="L28" s="204"/>
      <c r="M28" s="204"/>
      <c r="N28" s="203">
        <v>7.0</v>
      </c>
      <c r="O28" s="203">
        <v>113.0</v>
      </c>
      <c r="P28" s="203">
        <v>33.0</v>
      </c>
      <c r="Q28" s="203">
        <v>59.0</v>
      </c>
      <c r="R28" s="203">
        <v>31.0</v>
      </c>
      <c r="S28" s="203">
        <v>5.0</v>
      </c>
      <c r="T28" s="203">
        <v>31.0</v>
      </c>
      <c r="U28" s="203">
        <v>115.0</v>
      </c>
      <c r="V28" s="203">
        <v>7.0</v>
      </c>
      <c r="W28" s="203">
        <v>48.0</v>
      </c>
      <c r="X28" s="203">
        <v>8.0</v>
      </c>
      <c r="Y28" s="203">
        <v>2.0</v>
      </c>
      <c r="Z28" s="203">
        <v>6.0</v>
      </c>
      <c r="AA28" s="203">
        <v>30.0</v>
      </c>
      <c r="AB28" s="203">
        <v>2.0</v>
      </c>
      <c r="AC28" s="203">
        <v>73.0</v>
      </c>
      <c r="AD28" s="203">
        <v>4.0</v>
      </c>
      <c r="AE28" s="204"/>
      <c r="AF28" s="203">
        <v>1.0</v>
      </c>
      <c r="AG28" s="206">
        <v>1365.0</v>
      </c>
      <c r="AH28" s="206">
        <v>12729.0</v>
      </c>
      <c r="AI28" s="206">
        <v>97.0</v>
      </c>
      <c r="AJ28" s="206">
        <v>611.0</v>
      </c>
    </row>
    <row r="29">
      <c r="A29" s="202">
        <v>43905.0</v>
      </c>
      <c r="B29" s="203">
        <v>84.0</v>
      </c>
      <c r="C29" s="203">
        <v>251.0</v>
      </c>
      <c r="D29" s="203">
        <v>72.0</v>
      </c>
      <c r="E29" s="203">
        <v>67.0</v>
      </c>
      <c r="F29" s="203">
        <v>41.0</v>
      </c>
      <c r="G29" s="203">
        <v>25.0</v>
      </c>
      <c r="H29" s="203">
        <v>22.0</v>
      </c>
      <c r="I29" s="203">
        <v>126.0</v>
      </c>
      <c r="J29" s="203">
        <v>9.0</v>
      </c>
      <c r="K29" s="203">
        <v>7.0</v>
      </c>
      <c r="L29" s="203">
        <v>1.0</v>
      </c>
      <c r="M29" s="204"/>
      <c r="N29" s="203">
        <v>6.0</v>
      </c>
      <c r="O29" s="203">
        <v>43.0</v>
      </c>
      <c r="P29" s="204"/>
      <c r="Q29" s="203">
        <v>36.0</v>
      </c>
      <c r="R29" s="203">
        <v>18.0</v>
      </c>
      <c r="S29" s="203">
        <v>27.0</v>
      </c>
      <c r="T29" s="203">
        <v>32.0</v>
      </c>
      <c r="U29" s="204"/>
      <c r="V29" s="203">
        <v>11.0</v>
      </c>
      <c r="W29" s="203">
        <v>32.0</v>
      </c>
      <c r="X29" s="203">
        <v>13.0</v>
      </c>
      <c r="Y29" s="203">
        <v>52.0</v>
      </c>
      <c r="Z29" s="203">
        <v>18.0</v>
      </c>
      <c r="AA29" s="203">
        <v>143.0</v>
      </c>
      <c r="AB29" s="203">
        <v>6.0</v>
      </c>
      <c r="AC29" s="203">
        <v>36.0</v>
      </c>
      <c r="AD29" s="203">
        <v>18.0</v>
      </c>
      <c r="AE29" s="203">
        <v>7.0</v>
      </c>
      <c r="AF29" s="203">
        <v>6.0</v>
      </c>
      <c r="AG29" s="206">
        <v>1209.0</v>
      </c>
      <c r="AH29" s="206">
        <v>13938.0</v>
      </c>
      <c r="AI29" s="206">
        <v>113.0</v>
      </c>
      <c r="AJ29" s="206">
        <v>724.0</v>
      </c>
    </row>
    <row r="30">
      <c r="A30" s="202">
        <v>43906.0</v>
      </c>
      <c r="B30" s="203">
        <v>19.0</v>
      </c>
      <c r="C30" s="203">
        <v>200.0</v>
      </c>
      <c r="D30" s="203">
        <v>96.0</v>
      </c>
      <c r="E30" s="203">
        <v>49.0</v>
      </c>
      <c r="F30" s="203">
        <v>34.0</v>
      </c>
      <c r="G30" s="203">
        <v>42.0</v>
      </c>
      <c r="H30" s="203">
        <v>40.0</v>
      </c>
      <c r="I30" s="203">
        <v>118.0</v>
      </c>
      <c r="J30" s="203">
        <v>43.0</v>
      </c>
      <c r="K30" s="203">
        <v>16.0</v>
      </c>
      <c r="L30" s="203">
        <v>5.0</v>
      </c>
      <c r="M30" s="203">
        <v>3.0</v>
      </c>
      <c r="N30" s="203">
        <v>4.0</v>
      </c>
      <c r="O30" s="203">
        <v>18.0</v>
      </c>
      <c r="P30" s="203">
        <v>30.0</v>
      </c>
      <c r="Q30" s="203">
        <v>35.0</v>
      </c>
      <c r="R30" s="203">
        <v>31.0</v>
      </c>
      <c r="S30" s="203">
        <v>31.0</v>
      </c>
      <c r="T30" s="203">
        <v>15.0</v>
      </c>
      <c r="U30" s="203">
        <v>14.0</v>
      </c>
      <c r="V30" s="203">
        <v>12.0</v>
      </c>
      <c r="W30" s="203">
        <v>53.0</v>
      </c>
      <c r="X30" s="203">
        <v>16.0</v>
      </c>
      <c r="Y30" s="204"/>
      <c r="Z30" s="203">
        <v>2.0</v>
      </c>
      <c r="AA30" s="204"/>
      <c r="AB30" s="203">
        <v>11.0</v>
      </c>
      <c r="AC30" s="203">
        <v>51.0</v>
      </c>
      <c r="AD30" s="203">
        <v>7.0</v>
      </c>
      <c r="AE30" s="203">
        <v>13.0</v>
      </c>
      <c r="AF30" s="203">
        <v>45.0</v>
      </c>
      <c r="AG30" s="206">
        <v>1053.0</v>
      </c>
      <c r="AH30" s="206">
        <v>14991.0</v>
      </c>
      <c r="AI30" s="206">
        <v>129.0</v>
      </c>
      <c r="AJ30" s="206">
        <v>853.0</v>
      </c>
    </row>
    <row r="31">
      <c r="A31" s="202">
        <v>43907.0</v>
      </c>
      <c r="B31" s="203">
        <v>29.0</v>
      </c>
      <c r="C31" s="203">
        <v>273.0</v>
      </c>
      <c r="D31" s="203">
        <v>59.0</v>
      </c>
      <c r="E31" s="203">
        <v>116.0</v>
      </c>
      <c r="F31" s="203">
        <v>33.0</v>
      </c>
      <c r="G31" s="203">
        <v>30.0</v>
      </c>
      <c r="H31" s="203">
        <v>26.0</v>
      </c>
      <c r="I31" s="203">
        <v>75.0</v>
      </c>
      <c r="J31" s="203">
        <v>31.0</v>
      </c>
      <c r="K31" s="203">
        <v>6.0</v>
      </c>
      <c r="L31" s="204"/>
      <c r="M31" s="203">
        <v>2.0</v>
      </c>
      <c r="N31" s="203">
        <v>4.0</v>
      </c>
      <c r="O31" s="203">
        <v>45.0</v>
      </c>
      <c r="P31" s="203">
        <v>19.0</v>
      </c>
      <c r="Q31" s="203">
        <v>78.0</v>
      </c>
      <c r="R31" s="203">
        <v>34.0</v>
      </c>
      <c r="S31" s="203">
        <v>2.0</v>
      </c>
      <c r="T31" s="203">
        <v>25.0</v>
      </c>
      <c r="U31" s="203">
        <v>47.0</v>
      </c>
      <c r="V31" s="203">
        <v>6.0</v>
      </c>
      <c r="W31" s="203">
        <v>25.0</v>
      </c>
      <c r="X31" s="203">
        <v>14.0</v>
      </c>
      <c r="Y31" s="203">
        <v>35.0</v>
      </c>
      <c r="Z31" s="203">
        <v>7.0</v>
      </c>
      <c r="AA31" s="203">
        <v>63.0</v>
      </c>
      <c r="AB31" s="203">
        <v>11.0</v>
      </c>
      <c r="AC31" s="203">
        <v>49.0</v>
      </c>
      <c r="AD31" s="203">
        <v>12.0</v>
      </c>
      <c r="AE31" s="203">
        <v>19.0</v>
      </c>
      <c r="AF31" s="203">
        <v>3.0</v>
      </c>
      <c r="AG31" s="206">
        <v>1178.0</v>
      </c>
      <c r="AH31" s="206">
        <v>16169.0</v>
      </c>
      <c r="AI31" s="206">
        <v>135.0</v>
      </c>
      <c r="AJ31" s="206">
        <v>988.0</v>
      </c>
    </row>
    <row r="32">
      <c r="A32" s="202">
        <v>43908.0</v>
      </c>
      <c r="B32" s="203">
        <v>22.0</v>
      </c>
      <c r="C32" s="203">
        <v>213.0</v>
      </c>
      <c r="D32" s="203">
        <v>61.0</v>
      </c>
      <c r="E32" s="203">
        <v>76.0</v>
      </c>
      <c r="F32" s="203">
        <v>60.0</v>
      </c>
      <c r="G32" s="203">
        <v>20.0</v>
      </c>
      <c r="H32" s="203">
        <v>53.0</v>
      </c>
      <c r="I32" s="203">
        <v>162.0</v>
      </c>
      <c r="J32" s="203">
        <v>60.0</v>
      </c>
      <c r="K32" s="203">
        <v>12.0</v>
      </c>
      <c r="L32" s="203">
        <v>13.0</v>
      </c>
      <c r="M32" s="203">
        <v>4.0</v>
      </c>
      <c r="N32" s="203">
        <v>4.0</v>
      </c>
      <c r="O32" s="203">
        <v>21.0</v>
      </c>
      <c r="P32" s="203">
        <v>10.0</v>
      </c>
      <c r="Q32" s="203">
        <v>84.0</v>
      </c>
      <c r="R32" s="203">
        <v>42.0</v>
      </c>
      <c r="S32" s="203">
        <v>22.0</v>
      </c>
      <c r="T32" s="203">
        <v>20.0</v>
      </c>
      <c r="U32" s="203">
        <v>23.0</v>
      </c>
      <c r="V32" s="203">
        <v>13.0</v>
      </c>
      <c r="W32" s="203">
        <v>28.0</v>
      </c>
      <c r="X32" s="203">
        <v>7.0</v>
      </c>
      <c r="Y32" s="203">
        <v>39.0</v>
      </c>
      <c r="Z32" s="203">
        <v>10.0</v>
      </c>
      <c r="AA32" s="203">
        <v>30.0</v>
      </c>
      <c r="AB32" s="203">
        <v>6.0</v>
      </c>
      <c r="AC32" s="203">
        <v>45.0</v>
      </c>
      <c r="AD32" s="203">
        <v>21.0</v>
      </c>
      <c r="AE32" s="203">
        <v>11.0</v>
      </c>
      <c r="AF32" s="204"/>
      <c r="AG32" s="206">
        <v>1192.0</v>
      </c>
      <c r="AH32" s="206">
        <v>17361.0</v>
      </c>
      <c r="AI32" s="206">
        <v>147.0</v>
      </c>
      <c r="AJ32" s="206">
        <v>1135.0</v>
      </c>
    </row>
    <row r="33">
      <c r="A33" s="202">
        <v>43909.0</v>
      </c>
      <c r="B33" s="203">
        <v>31.0</v>
      </c>
      <c r="C33" s="203">
        <v>137.0</v>
      </c>
      <c r="D33" s="203">
        <v>58.0</v>
      </c>
      <c r="E33" s="203">
        <v>61.0</v>
      </c>
      <c r="F33" s="203">
        <v>16.0</v>
      </c>
      <c r="G33" s="203">
        <v>9.0</v>
      </c>
      <c r="H33" s="203">
        <v>47.0</v>
      </c>
      <c r="I33" s="203">
        <v>108.0</v>
      </c>
      <c r="J33" s="203">
        <v>21.0</v>
      </c>
      <c r="K33" s="203">
        <v>5.0</v>
      </c>
      <c r="L33" s="203">
        <v>15.0</v>
      </c>
      <c r="M33" s="203">
        <v>3.0</v>
      </c>
      <c r="N33" s="203">
        <v>8.0</v>
      </c>
      <c r="O33" s="203">
        <v>73.0</v>
      </c>
      <c r="P33" s="203">
        <v>16.0</v>
      </c>
      <c r="Q33" s="203">
        <v>58.0</v>
      </c>
      <c r="R33" s="203">
        <v>26.0</v>
      </c>
      <c r="S33" s="203">
        <v>11.0</v>
      </c>
      <c r="T33" s="203">
        <v>26.0</v>
      </c>
      <c r="U33" s="203">
        <v>47.0</v>
      </c>
      <c r="V33" s="203">
        <v>3.0</v>
      </c>
      <c r="W33" s="203">
        <v>22.0</v>
      </c>
      <c r="X33" s="203">
        <v>23.0</v>
      </c>
      <c r="Y33" s="203">
        <v>37.0</v>
      </c>
      <c r="Z33" s="203">
        <v>8.0</v>
      </c>
      <c r="AA33" s="203">
        <v>50.0</v>
      </c>
      <c r="AB33" s="203">
        <v>18.0</v>
      </c>
      <c r="AC33" s="203">
        <v>69.0</v>
      </c>
      <c r="AD33" s="203">
        <v>5.0</v>
      </c>
      <c r="AE33" s="203">
        <v>14.0</v>
      </c>
      <c r="AF33" s="203">
        <v>21.0</v>
      </c>
      <c r="AG33" s="206">
        <v>1046.0</v>
      </c>
      <c r="AH33" s="206">
        <v>18407.0</v>
      </c>
      <c r="AI33" s="206">
        <v>149.0</v>
      </c>
      <c r="AJ33" s="206">
        <v>1284.0</v>
      </c>
    </row>
    <row r="34">
      <c r="A34" s="223">
        <v>43910.0</v>
      </c>
      <c r="B34" s="203">
        <v>36.0</v>
      </c>
      <c r="C34" s="203">
        <v>220.0</v>
      </c>
      <c r="D34" s="203">
        <v>84.0</v>
      </c>
      <c r="E34" s="203">
        <v>95.0</v>
      </c>
      <c r="F34" s="203">
        <v>52.0</v>
      </c>
      <c r="G34" s="203">
        <v>15.0</v>
      </c>
      <c r="H34" s="203">
        <v>8.0</v>
      </c>
      <c r="I34" s="203">
        <v>145.0</v>
      </c>
      <c r="J34" s="203">
        <v>50.0</v>
      </c>
      <c r="K34" s="203">
        <v>17.0</v>
      </c>
      <c r="L34" s="203">
        <v>1.0</v>
      </c>
      <c r="M34" s="203">
        <v>3.0</v>
      </c>
      <c r="N34" s="203">
        <v>1.0</v>
      </c>
      <c r="O34" s="203">
        <v>99.0</v>
      </c>
      <c r="P34" s="203">
        <v>35.0</v>
      </c>
      <c r="Q34" s="203">
        <v>55.0</v>
      </c>
      <c r="R34" s="203">
        <v>27.0</v>
      </c>
      <c r="S34" s="203">
        <v>15.0</v>
      </c>
      <c r="T34" s="203">
        <v>44.0</v>
      </c>
      <c r="U34" s="203">
        <v>17.0</v>
      </c>
      <c r="V34" s="203">
        <v>5.0</v>
      </c>
      <c r="W34" s="203">
        <v>10.0</v>
      </c>
      <c r="X34" s="203">
        <v>22.0</v>
      </c>
      <c r="Y34" s="203">
        <v>9.0</v>
      </c>
      <c r="Z34" s="203">
        <v>20.0</v>
      </c>
      <c r="AA34" s="203">
        <v>48.0</v>
      </c>
      <c r="AB34" s="203">
        <v>8.0</v>
      </c>
      <c r="AC34" s="203">
        <v>49.0</v>
      </c>
      <c r="AD34" s="203">
        <v>18.0</v>
      </c>
      <c r="AE34" s="203">
        <v>12.0</v>
      </c>
      <c r="AF34" s="203">
        <v>17.0</v>
      </c>
      <c r="AG34" s="206">
        <v>1237.0</v>
      </c>
      <c r="AH34" s="206">
        <v>19644.0</v>
      </c>
      <c r="AI34" s="206">
        <v>149.0</v>
      </c>
      <c r="AJ34" s="206">
        <v>1433.0</v>
      </c>
    </row>
    <row r="35">
      <c r="A35" s="223">
        <v>43911.0</v>
      </c>
      <c r="B35" s="203">
        <v>20.0</v>
      </c>
      <c r="C35" s="203">
        <v>232.0</v>
      </c>
      <c r="D35" s="203">
        <v>28.0</v>
      </c>
      <c r="E35" s="203">
        <v>55.0</v>
      </c>
      <c r="F35" s="204"/>
      <c r="G35" s="203">
        <v>6.0</v>
      </c>
      <c r="H35" s="203">
        <v>59.0</v>
      </c>
      <c r="I35" s="203">
        <v>101.0</v>
      </c>
      <c r="J35" s="203">
        <v>22.0</v>
      </c>
      <c r="K35" s="204"/>
      <c r="L35" s="203">
        <v>12.0</v>
      </c>
      <c r="M35" s="203">
        <v>2.0</v>
      </c>
      <c r="N35" s="204"/>
      <c r="O35" s="203">
        <v>57.0</v>
      </c>
      <c r="P35" s="203">
        <v>6.0</v>
      </c>
      <c r="Q35" s="203">
        <v>72.0</v>
      </c>
      <c r="R35" s="203">
        <v>14.0</v>
      </c>
      <c r="S35" s="203">
        <v>7.0</v>
      </c>
      <c r="T35" s="203">
        <v>35.0</v>
      </c>
      <c r="U35" s="204"/>
      <c r="V35" s="203">
        <v>5.0</v>
      </c>
      <c r="W35" s="203">
        <v>31.0</v>
      </c>
      <c r="X35" s="203">
        <v>27.0</v>
      </c>
      <c r="Y35" s="203">
        <v>34.0</v>
      </c>
      <c r="Z35" s="203">
        <v>18.0</v>
      </c>
      <c r="AA35" s="203">
        <v>57.0</v>
      </c>
      <c r="AB35" s="203">
        <v>5.0</v>
      </c>
      <c r="AC35" s="203">
        <v>52.0</v>
      </c>
      <c r="AD35" s="204"/>
      <c r="AE35" s="203">
        <v>8.0</v>
      </c>
      <c r="AF35" s="203">
        <v>1.0</v>
      </c>
      <c r="AG35" s="206">
        <v>966.0</v>
      </c>
      <c r="AH35" s="206">
        <v>20610.0</v>
      </c>
      <c r="AI35" s="206">
        <v>123.0</v>
      </c>
      <c r="AJ35" s="206">
        <v>1556.0</v>
      </c>
    </row>
    <row r="36">
      <c r="A36" s="223">
        <v>43912.0</v>
      </c>
      <c r="B36" s="203">
        <v>17.0</v>
      </c>
      <c r="C36" s="203">
        <v>249.0</v>
      </c>
      <c r="D36" s="203">
        <v>36.0</v>
      </c>
      <c r="E36" s="203">
        <v>60.0</v>
      </c>
      <c r="F36" s="204"/>
      <c r="G36" s="203">
        <v>10.0</v>
      </c>
      <c r="H36" s="203">
        <v>29.0</v>
      </c>
      <c r="I36" s="203">
        <v>87.0</v>
      </c>
      <c r="J36" s="203">
        <v>26.0</v>
      </c>
      <c r="K36" s="203">
        <v>2.0</v>
      </c>
      <c r="L36" s="204"/>
      <c r="M36" s="203">
        <v>2.0</v>
      </c>
      <c r="N36" s="204"/>
      <c r="O36" s="203">
        <v>38.0</v>
      </c>
      <c r="P36" s="203">
        <v>19.0</v>
      </c>
      <c r="Q36" s="203">
        <v>57.0</v>
      </c>
      <c r="R36" s="203">
        <v>28.0</v>
      </c>
      <c r="S36" s="203">
        <v>16.0</v>
      </c>
      <c r="T36" s="203">
        <v>28.0</v>
      </c>
      <c r="U36" s="203">
        <v>36.0</v>
      </c>
      <c r="V36" s="203">
        <v>7.0</v>
      </c>
      <c r="W36" s="203">
        <v>22.0</v>
      </c>
      <c r="X36" s="203">
        <v>19.0</v>
      </c>
      <c r="Y36" s="203">
        <v>33.0</v>
      </c>
      <c r="Z36" s="203">
        <v>17.0</v>
      </c>
      <c r="AA36" s="203">
        <v>42.0</v>
      </c>
      <c r="AB36" s="203">
        <v>15.0</v>
      </c>
      <c r="AC36" s="203">
        <v>84.0</v>
      </c>
      <c r="AD36" s="203">
        <v>15.0</v>
      </c>
      <c r="AE36" s="203">
        <v>8.0</v>
      </c>
      <c r="AF36" s="203">
        <v>26.0</v>
      </c>
      <c r="AG36" s="206">
        <v>1028.0</v>
      </c>
      <c r="AH36" s="206">
        <v>21638.0</v>
      </c>
      <c r="AI36" s="206">
        <v>129.0</v>
      </c>
      <c r="AJ36" s="206">
        <v>1685.0</v>
      </c>
    </row>
    <row r="37">
      <c r="A37" s="206" t="s">
        <v>27</v>
      </c>
      <c r="B37" s="206">
        <v>1178.0</v>
      </c>
      <c r="C37" s="206">
        <v>5098.0</v>
      </c>
      <c r="D37" s="206">
        <v>1700.0</v>
      </c>
      <c r="E37" s="206">
        <v>1177.0</v>
      </c>
      <c r="F37" s="206">
        <v>645.0</v>
      </c>
      <c r="G37" s="206">
        <v>391.0</v>
      </c>
      <c r="H37" s="206">
        <v>669.0</v>
      </c>
      <c r="I37" s="206">
        <v>1979.0</v>
      </c>
      <c r="J37" s="206">
        <v>505.0</v>
      </c>
      <c r="K37" s="206">
        <v>148.0</v>
      </c>
      <c r="L37" s="206">
        <v>73.0</v>
      </c>
      <c r="M37" s="206">
        <v>68.0</v>
      </c>
      <c r="N37" s="206">
        <v>55.0</v>
      </c>
      <c r="O37" s="206">
        <v>1191.0</v>
      </c>
      <c r="P37" s="206">
        <v>289.0</v>
      </c>
      <c r="Q37" s="206">
        <v>813.0</v>
      </c>
      <c r="R37" s="206">
        <v>395.0</v>
      </c>
      <c r="S37" s="206">
        <v>238.0</v>
      </c>
      <c r="T37" s="206">
        <v>394.0</v>
      </c>
      <c r="U37" s="206">
        <v>882.0</v>
      </c>
      <c r="V37" s="206">
        <v>175.0</v>
      </c>
      <c r="W37" s="206">
        <v>444.0</v>
      </c>
      <c r="X37" s="206">
        <v>243.0</v>
      </c>
      <c r="Y37" s="206">
        <v>476.0</v>
      </c>
      <c r="Z37" s="206">
        <v>183.0</v>
      </c>
      <c r="AA37" s="206">
        <v>858.0</v>
      </c>
      <c r="AB37" s="206">
        <v>134.0</v>
      </c>
      <c r="AC37" s="206">
        <v>725.0</v>
      </c>
      <c r="AD37" s="206">
        <v>178.0</v>
      </c>
      <c r="AE37" s="206">
        <v>169.0</v>
      </c>
      <c r="AF37" s="206">
        <v>165.0</v>
      </c>
      <c r="AG37" s="224" t="s">
        <v>478</v>
      </c>
      <c r="AH37" s="206">
        <v>21638.0</v>
      </c>
      <c r="AI37" s="224" t="s">
        <v>478</v>
      </c>
      <c r="AJ37" s="206">
        <v>1685.0</v>
      </c>
    </row>
  </sheetData>
  <mergeCells count="11">
    <mergeCell ref="AG2:AH2"/>
    <mergeCell ref="AI2:AJ2"/>
    <mergeCell ref="B16:AF16"/>
    <mergeCell ref="B17:AF17"/>
    <mergeCell ref="A1:F1"/>
    <mergeCell ref="A2:A3"/>
    <mergeCell ref="B2:H2"/>
    <mergeCell ref="I2:N2"/>
    <mergeCell ref="O2:T2"/>
    <mergeCell ref="U2:Z2"/>
    <mergeCell ref="AA2:AF2"/>
  </mergeCells>
  <drawing r:id="rId1"/>
</worksheet>
</file>