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tinbazant/Documents/papers/misc fluids/2020/COVID-19_indoor_disease_transmission/Nature_6-foot-rule/"/>
    </mc:Choice>
  </mc:AlternateContent>
  <xr:revisionPtr revIDLastSave="0" documentId="13_ncr:1_{84BA465B-152C-364E-A68C-39E582F039B9}" xr6:coauthVersionLast="36" xr6:coauthVersionMax="36" xr10:uidLastSave="{00000000-0000-0000-0000-000000000000}"/>
  <bookViews>
    <workbookView xWindow="8720" yWindow="460" windowWidth="15660" windowHeight="15780" xr2:uid="{2CAB60B8-2B25-2841-9EEC-25E3F7AC2E10}"/>
  </bookViews>
  <sheets>
    <sheet name="Guideline Calculator" sheetId="1" r:id="rId1"/>
    <sheet name="Instructions" sheetId="4" r:id="rId2"/>
    <sheet name="Sheet2" sheetId="2" state="hidden" r:id="rId3"/>
    <sheet name="Sheet3" sheetId="3" state="hidden" r:id="rId4"/>
  </sheets>
  <calcPr calcId="18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E14" i="1"/>
  <c r="C28" i="1"/>
  <c r="E28" i="1"/>
  <c r="C29" i="1"/>
  <c r="E13" i="1"/>
  <c r="E15" i="1"/>
  <c r="C36" i="1"/>
  <c r="C46" i="1"/>
  <c r="C45" i="1"/>
  <c r="Q2" i="1"/>
  <c r="J3" i="1"/>
  <c r="J4" i="1"/>
  <c r="N3" i="1"/>
  <c r="N4" i="1"/>
  <c r="M3" i="1"/>
  <c r="M4" i="1"/>
  <c r="L3" i="1"/>
  <c r="L4" i="1"/>
  <c r="K4" i="1"/>
  <c r="J5" i="1"/>
  <c r="N5" i="1"/>
  <c r="M5" i="1"/>
  <c r="L5" i="1"/>
  <c r="K5" i="1"/>
  <c r="J6" i="1"/>
  <c r="N6" i="1"/>
  <c r="M6" i="1"/>
  <c r="L6" i="1"/>
  <c r="K6" i="1"/>
  <c r="J7" i="1"/>
  <c r="N7" i="1"/>
  <c r="M7" i="1"/>
  <c r="L7" i="1"/>
  <c r="K7" i="1"/>
  <c r="J8" i="1"/>
  <c r="N8" i="1"/>
  <c r="M8" i="1"/>
  <c r="L8" i="1"/>
  <c r="K8" i="1"/>
  <c r="J9" i="1"/>
  <c r="N9" i="1"/>
  <c r="M9" i="1"/>
  <c r="L9" i="1"/>
  <c r="K9" i="1"/>
  <c r="J12" i="1"/>
  <c r="N12" i="1"/>
  <c r="M12" i="1"/>
  <c r="L12" i="1"/>
  <c r="K12" i="1"/>
  <c r="J13" i="1"/>
  <c r="N13" i="1"/>
  <c r="M13" i="1"/>
  <c r="L13" i="1"/>
  <c r="K13" i="1"/>
  <c r="J14" i="1"/>
  <c r="N14" i="1"/>
  <c r="M14" i="1"/>
  <c r="L14" i="1"/>
  <c r="K14" i="1"/>
  <c r="J15" i="1"/>
  <c r="N15" i="1"/>
  <c r="M15" i="1"/>
  <c r="L15" i="1"/>
  <c r="K15" i="1"/>
  <c r="J16" i="1"/>
  <c r="N16" i="1"/>
  <c r="M16" i="1"/>
  <c r="L16" i="1"/>
  <c r="K16" i="1"/>
  <c r="J17" i="1"/>
  <c r="N17" i="1"/>
  <c r="M17" i="1"/>
  <c r="L17" i="1"/>
  <c r="K17" i="1"/>
  <c r="J18" i="1"/>
  <c r="N18" i="1"/>
  <c r="M18" i="1"/>
  <c r="L18" i="1"/>
  <c r="K18" i="1"/>
  <c r="J19" i="1"/>
  <c r="N19" i="1"/>
  <c r="M19" i="1"/>
  <c r="L19" i="1"/>
  <c r="K19" i="1"/>
  <c r="J20" i="1"/>
  <c r="N20" i="1"/>
  <c r="M20" i="1"/>
  <c r="L20" i="1"/>
  <c r="K20" i="1"/>
  <c r="J21" i="1"/>
  <c r="N21" i="1"/>
  <c r="M21" i="1"/>
  <c r="L21" i="1"/>
  <c r="K21" i="1"/>
  <c r="J22" i="1"/>
  <c r="N22" i="1"/>
  <c r="M22" i="1"/>
  <c r="L22" i="1"/>
  <c r="K22" i="1"/>
  <c r="J23" i="1"/>
  <c r="N23" i="1"/>
  <c r="M23" i="1"/>
  <c r="L23" i="1"/>
  <c r="K23" i="1"/>
  <c r="J24" i="1"/>
  <c r="N24" i="1"/>
  <c r="M24" i="1"/>
  <c r="L24" i="1"/>
  <c r="K24" i="1"/>
  <c r="J25" i="1"/>
  <c r="N25" i="1"/>
  <c r="M25" i="1"/>
  <c r="L25" i="1"/>
  <c r="K25" i="1"/>
  <c r="J26" i="1"/>
  <c r="N26" i="1"/>
  <c r="M26" i="1"/>
  <c r="L26" i="1"/>
  <c r="K26" i="1"/>
  <c r="J27" i="1"/>
  <c r="N27" i="1"/>
  <c r="M27" i="1"/>
  <c r="L27" i="1"/>
  <c r="K27" i="1"/>
  <c r="J28" i="1"/>
  <c r="N28" i="1"/>
  <c r="M28" i="1"/>
  <c r="L28" i="1"/>
  <c r="K28" i="1"/>
  <c r="J29" i="1"/>
  <c r="N29" i="1"/>
  <c r="M29" i="1"/>
  <c r="L29" i="1"/>
  <c r="K29" i="1"/>
  <c r="J30" i="1"/>
  <c r="N30" i="1"/>
  <c r="M30" i="1"/>
  <c r="L30" i="1"/>
  <c r="K30" i="1"/>
  <c r="J31" i="1"/>
  <c r="N31" i="1"/>
  <c r="M31" i="1"/>
  <c r="L31" i="1"/>
  <c r="K31" i="1"/>
  <c r="J32" i="1"/>
  <c r="N32" i="1"/>
  <c r="M32" i="1"/>
  <c r="L32" i="1"/>
  <c r="K32" i="1"/>
  <c r="J33" i="1"/>
  <c r="N33" i="1"/>
  <c r="M33" i="1"/>
  <c r="L33" i="1"/>
  <c r="K33" i="1"/>
  <c r="J34" i="1"/>
  <c r="N34" i="1"/>
  <c r="M34" i="1"/>
  <c r="L34" i="1"/>
  <c r="K34" i="1"/>
  <c r="J35" i="1"/>
  <c r="N35" i="1"/>
  <c r="M35" i="1"/>
  <c r="L35" i="1"/>
  <c r="K35" i="1"/>
  <c r="J36" i="1"/>
  <c r="N36" i="1"/>
  <c r="M36" i="1"/>
  <c r="L36" i="1"/>
  <c r="K36" i="1"/>
  <c r="J37" i="1"/>
  <c r="N37" i="1"/>
  <c r="M37" i="1"/>
  <c r="L37" i="1"/>
  <c r="K37" i="1"/>
  <c r="J38" i="1"/>
  <c r="N38" i="1"/>
  <c r="M38" i="1"/>
  <c r="L38" i="1"/>
  <c r="K38" i="1"/>
  <c r="J39" i="1"/>
  <c r="N39" i="1"/>
  <c r="M39" i="1"/>
  <c r="L39" i="1"/>
  <c r="K39" i="1"/>
  <c r="J40" i="1"/>
  <c r="N40" i="1"/>
  <c r="M40" i="1"/>
  <c r="L40" i="1"/>
  <c r="K40" i="1"/>
  <c r="J41" i="1"/>
  <c r="N41" i="1"/>
  <c r="M41" i="1"/>
  <c r="L41" i="1"/>
  <c r="K41" i="1"/>
  <c r="J42" i="1"/>
  <c r="N42" i="1"/>
  <c r="M42" i="1"/>
  <c r="L42" i="1"/>
  <c r="K42" i="1"/>
  <c r="J43" i="1"/>
  <c r="N43" i="1"/>
  <c r="M43" i="1"/>
  <c r="L43" i="1"/>
  <c r="K43" i="1"/>
  <c r="J44" i="1"/>
  <c r="N44" i="1"/>
  <c r="M44" i="1"/>
  <c r="L44" i="1"/>
  <c r="K44" i="1"/>
  <c r="J45" i="1"/>
  <c r="N45" i="1"/>
  <c r="M45" i="1"/>
  <c r="L45" i="1"/>
  <c r="K45" i="1"/>
  <c r="J46" i="1"/>
  <c r="N46" i="1"/>
  <c r="M46" i="1"/>
  <c r="L46" i="1"/>
  <c r="K46" i="1"/>
  <c r="J47" i="1"/>
  <c r="N47" i="1"/>
  <c r="M47" i="1"/>
  <c r="L47" i="1"/>
  <c r="K47" i="1"/>
  <c r="J48" i="1"/>
  <c r="N48" i="1"/>
  <c r="M48" i="1"/>
  <c r="L48" i="1"/>
  <c r="K48" i="1"/>
  <c r="J49" i="1"/>
  <c r="N49" i="1"/>
  <c r="M49" i="1"/>
  <c r="L49" i="1"/>
  <c r="K49" i="1"/>
  <c r="J50" i="1"/>
  <c r="N50" i="1"/>
  <c r="M50" i="1"/>
  <c r="L50" i="1"/>
  <c r="K50" i="1"/>
  <c r="J51" i="1"/>
  <c r="N51" i="1"/>
  <c r="M51" i="1"/>
  <c r="L51" i="1"/>
  <c r="K51" i="1"/>
  <c r="J52" i="1"/>
  <c r="N52" i="1"/>
  <c r="M52" i="1"/>
  <c r="L52" i="1"/>
  <c r="K52" i="1"/>
  <c r="J53" i="1"/>
  <c r="N53" i="1"/>
  <c r="M53" i="1"/>
  <c r="L53" i="1"/>
  <c r="K53" i="1"/>
  <c r="J54" i="1"/>
  <c r="N54" i="1"/>
  <c r="M54" i="1"/>
  <c r="L54" i="1"/>
  <c r="K54" i="1"/>
  <c r="J55" i="1"/>
  <c r="N55" i="1"/>
  <c r="M55" i="1"/>
  <c r="L55" i="1"/>
  <c r="K55" i="1"/>
  <c r="J56" i="1"/>
  <c r="N56" i="1"/>
  <c r="M56" i="1"/>
  <c r="L56" i="1"/>
  <c r="K56" i="1"/>
  <c r="J57" i="1"/>
  <c r="N57" i="1"/>
  <c r="M57" i="1"/>
  <c r="L57" i="1"/>
  <c r="K57" i="1"/>
  <c r="J58" i="1"/>
  <c r="N58" i="1"/>
  <c r="M58" i="1"/>
  <c r="L58" i="1"/>
  <c r="K58" i="1"/>
  <c r="J59" i="1"/>
  <c r="N59" i="1"/>
  <c r="M59" i="1"/>
  <c r="L59" i="1"/>
  <c r="K59" i="1"/>
  <c r="J60" i="1"/>
  <c r="N60" i="1"/>
  <c r="M60" i="1"/>
  <c r="L60" i="1"/>
  <c r="K60" i="1"/>
  <c r="J61" i="1"/>
  <c r="N61" i="1"/>
  <c r="M61" i="1"/>
  <c r="L61" i="1"/>
  <c r="K61" i="1"/>
  <c r="J62" i="1"/>
  <c r="N62" i="1"/>
  <c r="M62" i="1"/>
  <c r="L62" i="1"/>
  <c r="K62" i="1"/>
  <c r="J63" i="1"/>
  <c r="N63" i="1"/>
  <c r="M63" i="1"/>
  <c r="L63" i="1"/>
  <c r="K63" i="1"/>
  <c r="J64" i="1"/>
  <c r="N64" i="1"/>
  <c r="M64" i="1"/>
  <c r="L64" i="1"/>
  <c r="K64" i="1"/>
  <c r="J65" i="1"/>
  <c r="N65" i="1"/>
  <c r="M65" i="1"/>
  <c r="L65" i="1"/>
  <c r="K65" i="1"/>
  <c r="J66" i="1"/>
  <c r="N66" i="1"/>
  <c r="M66" i="1"/>
  <c r="L66" i="1"/>
  <c r="K66" i="1"/>
  <c r="J67" i="1"/>
  <c r="N67" i="1"/>
  <c r="M67" i="1"/>
  <c r="L67" i="1"/>
  <c r="K67" i="1"/>
  <c r="J68" i="1"/>
  <c r="N68" i="1"/>
  <c r="M68" i="1"/>
  <c r="L68" i="1"/>
  <c r="K68" i="1"/>
  <c r="J69" i="1"/>
  <c r="N69" i="1"/>
  <c r="M69" i="1"/>
  <c r="L69" i="1"/>
  <c r="K69" i="1"/>
  <c r="J70" i="1"/>
  <c r="N70" i="1"/>
  <c r="M70" i="1"/>
  <c r="L70" i="1"/>
  <c r="K70" i="1"/>
  <c r="J71" i="1"/>
  <c r="N71" i="1"/>
  <c r="M71" i="1"/>
  <c r="L71" i="1"/>
  <c r="K71" i="1"/>
  <c r="J72" i="1"/>
  <c r="N72" i="1"/>
  <c r="M72" i="1"/>
  <c r="L72" i="1"/>
  <c r="K72" i="1"/>
  <c r="J73" i="1"/>
  <c r="N73" i="1"/>
  <c r="M73" i="1"/>
  <c r="L73" i="1"/>
  <c r="K73" i="1"/>
  <c r="J74" i="1"/>
  <c r="N74" i="1"/>
  <c r="M74" i="1"/>
  <c r="L74" i="1"/>
  <c r="K74" i="1"/>
  <c r="J75" i="1"/>
  <c r="N75" i="1"/>
  <c r="M75" i="1"/>
  <c r="L75" i="1"/>
  <c r="K75" i="1"/>
  <c r="J76" i="1"/>
  <c r="N76" i="1"/>
  <c r="M76" i="1"/>
  <c r="L76" i="1"/>
  <c r="K76" i="1"/>
  <c r="J77" i="1"/>
  <c r="N77" i="1"/>
  <c r="M77" i="1"/>
  <c r="L77" i="1"/>
  <c r="K77" i="1"/>
  <c r="J78" i="1"/>
  <c r="N78" i="1"/>
  <c r="M78" i="1"/>
  <c r="L78" i="1"/>
  <c r="K78" i="1"/>
  <c r="J79" i="1"/>
  <c r="N79" i="1"/>
  <c r="M79" i="1"/>
  <c r="L79" i="1"/>
  <c r="K79" i="1"/>
  <c r="J80" i="1"/>
  <c r="N80" i="1"/>
  <c r="M80" i="1"/>
  <c r="L80" i="1"/>
  <c r="K80" i="1"/>
  <c r="J81" i="1"/>
  <c r="N81" i="1"/>
  <c r="M81" i="1"/>
  <c r="L81" i="1"/>
  <c r="K81" i="1"/>
  <c r="J82" i="1"/>
  <c r="N82" i="1"/>
  <c r="M82" i="1"/>
  <c r="L82" i="1"/>
  <c r="K82" i="1"/>
  <c r="J83" i="1"/>
  <c r="N83" i="1"/>
  <c r="M83" i="1"/>
  <c r="L83" i="1"/>
  <c r="K83" i="1"/>
  <c r="J84" i="1"/>
  <c r="N84" i="1"/>
  <c r="M84" i="1"/>
  <c r="L84" i="1"/>
  <c r="K84" i="1"/>
  <c r="J85" i="1"/>
  <c r="N85" i="1"/>
  <c r="M85" i="1"/>
  <c r="L85" i="1"/>
  <c r="K85" i="1"/>
  <c r="J86" i="1"/>
  <c r="N86" i="1"/>
  <c r="M86" i="1"/>
  <c r="L86" i="1"/>
  <c r="K86" i="1"/>
  <c r="J87" i="1"/>
  <c r="N87" i="1"/>
  <c r="M87" i="1"/>
  <c r="L87" i="1"/>
  <c r="K87" i="1"/>
  <c r="J88" i="1"/>
  <c r="N88" i="1"/>
  <c r="M88" i="1"/>
  <c r="L88" i="1"/>
  <c r="K88" i="1"/>
  <c r="J89" i="1"/>
  <c r="N89" i="1"/>
  <c r="M89" i="1"/>
  <c r="L89" i="1"/>
  <c r="K89" i="1"/>
  <c r="J90" i="1"/>
  <c r="N90" i="1"/>
  <c r="M90" i="1"/>
  <c r="L90" i="1"/>
  <c r="K90" i="1"/>
  <c r="J91" i="1"/>
  <c r="N91" i="1"/>
  <c r="M91" i="1"/>
  <c r="L91" i="1"/>
  <c r="K91" i="1"/>
  <c r="J92" i="1"/>
  <c r="N92" i="1"/>
  <c r="M92" i="1"/>
  <c r="L92" i="1"/>
  <c r="K92" i="1"/>
  <c r="J93" i="1"/>
  <c r="N93" i="1"/>
  <c r="M93" i="1"/>
  <c r="L93" i="1"/>
  <c r="K93" i="1"/>
  <c r="J94" i="1"/>
  <c r="N94" i="1"/>
  <c r="M94" i="1"/>
  <c r="L94" i="1"/>
  <c r="K94" i="1"/>
  <c r="J95" i="1"/>
  <c r="N95" i="1"/>
  <c r="M95" i="1"/>
  <c r="L95" i="1"/>
  <c r="K95" i="1"/>
  <c r="J96" i="1"/>
  <c r="N96" i="1"/>
  <c r="M96" i="1"/>
  <c r="L96" i="1"/>
  <c r="K96" i="1"/>
  <c r="J97" i="1"/>
  <c r="N97" i="1"/>
  <c r="M97" i="1"/>
  <c r="L97" i="1"/>
  <c r="K97" i="1"/>
  <c r="J98" i="1"/>
  <c r="N98" i="1"/>
  <c r="M98" i="1"/>
  <c r="L98" i="1"/>
  <c r="K98" i="1"/>
  <c r="J99" i="1"/>
  <c r="N99" i="1"/>
  <c r="M99" i="1"/>
  <c r="L99" i="1"/>
  <c r="K99" i="1"/>
  <c r="J100" i="1"/>
  <c r="N100" i="1"/>
  <c r="M100" i="1"/>
  <c r="L100" i="1"/>
  <c r="K100" i="1"/>
  <c r="J101" i="1"/>
  <c r="N101" i="1"/>
  <c r="M101" i="1"/>
  <c r="L101" i="1"/>
  <c r="K101" i="1"/>
  <c r="J102" i="1"/>
  <c r="N102" i="1"/>
  <c r="M102" i="1"/>
  <c r="L102" i="1"/>
  <c r="K102" i="1"/>
  <c r="J103" i="1"/>
  <c r="N103" i="1"/>
  <c r="M103" i="1"/>
  <c r="L103" i="1"/>
  <c r="K103" i="1"/>
  <c r="J104" i="1"/>
  <c r="N104" i="1"/>
  <c r="M104" i="1"/>
  <c r="L104" i="1"/>
  <c r="K104" i="1"/>
  <c r="K3" i="1"/>
  <c r="C40" i="1"/>
  <c r="E45" i="1"/>
  <c r="E46" i="1"/>
  <c r="C41" i="1"/>
  <c r="C30" i="1"/>
  <c r="E17" i="1"/>
  <c r="C31" i="1"/>
  <c r="E29" i="1"/>
  <c r="E25" i="1"/>
  <c r="C20" i="1"/>
  <c r="C15" i="1"/>
  <c r="C17" i="1"/>
</calcChain>
</file>

<file path=xl/sharedStrings.xml><?xml version="1.0" encoding="utf-8"?>
<sst xmlns="http://schemas.openxmlformats.org/spreadsheetml/2006/main" count="85" uniqueCount="78">
  <si>
    <t xml:space="preserve">  Safety Guideline for Indoor Airborne Transmission of COVID-19</t>
  </si>
  <si>
    <t>bazant@mit.edu</t>
  </si>
  <si>
    <t>http://www.mit.du/~bazant</t>
  </si>
  <si>
    <t>Martin Z. Bazant and John W. M. Bush (2020)</t>
  </si>
  <si>
    <t>"Beyond Six Feet: A Guideline to Limit Indoor Airborne Transmission of COVID-19"</t>
  </si>
  <si>
    <r>
      <rPr>
        <b/>
        <sz val="12"/>
        <color theme="1"/>
        <rFont val="Calibri"/>
        <family val="2"/>
        <scheme val="minor"/>
      </rPr>
      <t>History</t>
    </r>
    <r>
      <rPr>
        <sz val="12"/>
        <color theme="1"/>
        <rFont val="Calibri"/>
        <family val="2"/>
        <scheme val="minor"/>
      </rPr>
      <t>: 6-4-2020 (v1), 7-1-2020 (v2)</t>
    </r>
  </si>
  <si>
    <r>
      <rPr>
        <b/>
        <sz val="12"/>
        <color theme="1"/>
        <rFont val="Calibri"/>
        <family val="2"/>
        <scheme val="minor"/>
      </rPr>
      <t>This Version:</t>
    </r>
    <r>
      <rPr>
        <sz val="12"/>
        <color theme="1"/>
        <rFont val="Calibri"/>
        <family val="2"/>
        <scheme val="minor"/>
      </rPr>
      <t xml:space="preserve">  8-16-2020 (v3)</t>
    </r>
  </si>
  <si>
    <t>Physical Parameters</t>
  </si>
  <si>
    <t>square feet</t>
  </si>
  <si>
    <t>square meters</t>
  </si>
  <si>
    <t>feet</t>
  </si>
  <si>
    <t>meters</t>
  </si>
  <si>
    <t>cubic feet</t>
  </si>
  <si>
    <t>cubic meters</t>
  </si>
  <si>
    <t>per hour</t>
  </si>
  <si>
    <t>cubic ft/hr</t>
  </si>
  <si>
    <t>cubic meters/hour</t>
  </si>
  <si>
    <t>per hour (ACH)</t>
  </si>
  <si>
    <r>
      <t>Air exchange rate,</t>
    </r>
    <r>
      <rPr>
        <sz val="12"/>
        <color theme="1"/>
        <rFont val="Symbol"/>
        <charset val="2"/>
      </rPr>
      <t xml:space="preserve"> l</t>
    </r>
    <r>
      <rPr>
        <sz val="10"/>
        <color theme="1"/>
        <rFont val="Calibri"/>
        <family val="2"/>
      </rPr>
      <t>a</t>
    </r>
  </si>
  <si>
    <r>
      <t xml:space="preserve">Ventilation flow rate, </t>
    </r>
    <r>
      <rPr>
        <i/>
        <sz val="12"/>
        <color theme="1"/>
        <rFont val="Calibri"/>
        <family val="2"/>
        <scheme val="minor"/>
      </rPr>
      <t>Q</t>
    </r>
  </si>
  <si>
    <r>
      <t xml:space="preserve">Room volume, </t>
    </r>
    <r>
      <rPr>
        <i/>
        <sz val="12"/>
        <color theme="1"/>
        <rFont val="Calibri"/>
        <family val="2"/>
        <scheme val="minor"/>
      </rPr>
      <t>V</t>
    </r>
  </si>
  <si>
    <r>
      <t xml:space="preserve">Mean ceiling height, </t>
    </r>
    <r>
      <rPr>
        <i/>
        <sz val="12"/>
        <color theme="1"/>
        <rFont val="Calibri"/>
        <family val="2"/>
        <scheme val="minor"/>
      </rPr>
      <t xml:space="preserve">H </t>
    </r>
  </si>
  <si>
    <r>
      <t xml:space="preserve">Floor area, </t>
    </r>
    <r>
      <rPr>
        <i/>
        <sz val="12"/>
        <color theme="1"/>
        <rFont val="Calibri"/>
        <family val="2"/>
        <scheme val="minor"/>
      </rPr>
      <t>A</t>
    </r>
  </si>
  <si>
    <r>
      <t xml:space="preserve">Mean breathing flow rate, </t>
    </r>
    <r>
      <rPr>
        <i/>
        <sz val="12"/>
        <color theme="1"/>
        <rFont val="Calibri"/>
        <family val="2"/>
        <scheme val="minor"/>
      </rPr>
      <t>Q</t>
    </r>
    <r>
      <rPr>
        <i/>
        <sz val="9"/>
        <color theme="1"/>
        <rFont val="Calibri (Body)_x0000_"/>
      </rPr>
      <t>b</t>
    </r>
  </si>
  <si>
    <t>Physiological Parameters</t>
  </si>
  <si>
    <t>Contact:</t>
  </si>
  <si>
    <t>Reference:</t>
  </si>
  <si>
    <t>Martin Z. Bazant</t>
  </si>
  <si>
    <t>microns</t>
  </si>
  <si>
    <t>mm/sec</t>
  </si>
  <si>
    <t>meters/hour</t>
  </si>
  <si>
    <r>
      <t>Aerosol settling speed, v</t>
    </r>
    <r>
      <rPr>
        <sz val="9"/>
        <color theme="1"/>
        <rFont val="Calibri (Body)_x0000_"/>
      </rPr>
      <t>s</t>
    </r>
    <r>
      <rPr>
        <sz val="12"/>
        <color theme="1"/>
        <rFont val="Calibri"/>
        <family val="2"/>
        <scheme val="minor"/>
      </rPr>
      <t>(</t>
    </r>
    <r>
      <rPr>
        <i/>
        <u/>
        <sz val="12"/>
        <color theme="1"/>
        <rFont val="Calibri (Body)_x0000_"/>
      </rPr>
      <t>r</t>
    </r>
    <r>
      <rPr>
        <sz val="12"/>
        <color theme="1"/>
        <rFont val="Calibri (Body)_x0000_"/>
      </rPr>
      <t>)</t>
    </r>
  </si>
  <si>
    <r>
      <t>Mask aerosol filtration factor, p</t>
    </r>
    <r>
      <rPr>
        <i/>
        <sz val="9"/>
        <color theme="1"/>
        <rFont val="Calibri (Body)_x0000_"/>
      </rPr>
      <t>m</t>
    </r>
  </si>
  <si>
    <r>
      <t xml:space="preserve">Respiratory aerosol radius, </t>
    </r>
    <r>
      <rPr>
        <i/>
        <u/>
        <sz val="12"/>
        <color theme="1"/>
        <rFont val="Calibri (Body)_x0000_"/>
      </rPr>
      <t>r</t>
    </r>
  </si>
  <si>
    <t>Disease Parameters</t>
  </si>
  <si>
    <r>
      <t xml:space="preserve">Viral deactivation rate, </t>
    </r>
    <r>
      <rPr>
        <sz val="12"/>
        <color theme="1"/>
        <rFont val="Symbol"/>
        <charset val="2"/>
      </rPr>
      <t xml:space="preserve"> l</t>
    </r>
    <r>
      <rPr>
        <sz val="9"/>
        <color theme="1"/>
        <rFont val="Calibri (Body)_x0000_"/>
      </rPr>
      <t>v</t>
    </r>
  </si>
  <si>
    <t>hour deactivation time</t>
  </si>
  <si>
    <r>
      <t xml:space="preserve">Concentration relaxation rate, </t>
    </r>
    <r>
      <rPr>
        <sz val="12"/>
        <color theme="1"/>
        <rFont val="Symbol"/>
        <charset val="2"/>
      </rPr>
      <t>l</t>
    </r>
    <r>
      <rPr>
        <sz val="9"/>
        <color theme="1"/>
        <rFont val="Calibri (Body)_x0000_"/>
      </rPr>
      <t>c</t>
    </r>
  </si>
  <si>
    <t>Infectious Aerosol Properties</t>
  </si>
  <si>
    <r>
      <t>Infectiousness of exhaled air, C</t>
    </r>
    <r>
      <rPr>
        <sz val="9"/>
        <color theme="1"/>
        <rFont val="Calibri (Body)_x0000_"/>
      </rPr>
      <t>q</t>
    </r>
  </si>
  <si>
    <t>infection quanta / cubic meters</t>
  </si>
  <si>
    <t>hour relaxation time</t>
  </si>
  <si>
    <r>
      <t>Dilution factor, f</t>
    </r>
    <r>
      <rPr>
        <sz val="9"/>
        <color theme="1"/>
        <rFont val="Calibri (Body)_x0000_"/>
      </rPr>
      <t>d</t>
    </r>
  </si>
  <si>
    <r>
      <t>Infectiousness of room air, f</t>
    </r>
    <r>
      <rPr>
        <sz val="9"/>
        <color theme="1"/>
        <rFont val="Calibri (Body)_x0000_"/>
      </rPr>
      <t>d</t>
    </r>
    <r>
      <rPr>
        <sz val="12"/>
        <color theme="1"/>
        <rFont val="Calibri"/>
        <family val="2"/>
        <scheme val="minor"/>
      </rPr>
      <t xml:space="preserve"> C</t>
    </r>
    <r>
      <rPr>
        <sz val="9"/>
        <color theme="1"/>
        <rFont val="Calibri (Body)_x0000_"/>
      </rPr>
      <t>q</t>
    </r>
  </si>
  <si>
    <t>Safe Room Occupancy</t>
  </si>
  <si>
    <r>
      <t>Exposure time,</t>
    </r>
    <r>
      <rPr>
        <sz val="12"/>
        <color theme="1"/>
        <rFont val="Symbol"/>
        <charset val="2"/>
      </rPr>
      <t xml:space="preserve"> t</t>
    </r>
  </si>
  <si>
    <t>hours</t>
  </si>
  <si>
    <t>Precautionary Parameters</t>
  </si>
  <si>
    <r>
      <t xml:space="preserve">Risk tolerance, </t>
    </r>
    <r>
      <rPr>
        <sz val="12"/>
        <color theme="1"/>
        <rFont val="Symbol"/>
        <charset val="2"/>
      </rPr>
      <t>e</t>
    </r>
  </si>
  <si>
    <t>(net before testing/removal/recovery)</t>
  </si>
  <si>
    <t>infection quanta / cubic meters in steady state</t>
  </si>
  <si>
    <r>
      <t xml:space="preserve">Airborne transmission rate, </t>
    </r>
    <r>
      <rPr>
        <sz val="12"/>
        <color theme="1"/>
        <rFont val="Symbol"/>
        <charset val="2"/>
      </rPr>
      <t>b</t>
    </r>
    <r>
      <rPr>
        <sz val="9"/>
        <color theme="1"/>
        <rFont val="Calibri (Body)_x0000_"/>
      </rPr>
      <t>a</t>
    </r>
  </si>
  <si>
    <t>(per pair in steady state)</t>
  </si>
  <si>
    <t>Safe Exposure Time</t>
  </si>
  <si>
    <t>(depends weakly on activity, disease)</t>
  </si>
  <si>
    <r>
      <t xml:space="preserve">Room occupancy, </t>
    </r>
    <r>
      <rPr>
        <i/>
        <sz val="12"/>
        <color theme="1"/>
        <rFont val="Calibri"/>
        <family val="2"/>
        <scheme val="minor"/>
      </rPr>
      <t>N</t>
    </r>
  </si>
  <si>
    <t>persons</t>
  </si>
  <si>
    <r>
      <t xml:space="preserve">Maximum exposure time, </t>
    </r>
    <r>
      <rPr>
        <sz val="12"/>
        <color theme="1"/>
        <rFont val="Symbol"/>
        <charset val="2"/>
      </rPr>
      <t>t</t>
    </r>
    <r>
      <rPr>
        <sz val="9"/>
        <color theme="1"/>
        <rFont val="Calibri (Body)_x0000_"/>
      </rPr>
      <t>max</t>
    </r>
  </si>
  <si>
    <t>minutes    (transient)</t>
  </si>
  <si>
    <t>minutes    (steady state)</t>
  </si>
  <si>
    <r>
      <t>Maximum occupancy, N</t>
    </r>
    <r>
      <rPr>
        <sz val="9"/>
        <color theme="1"/>
        <rFont val="Calibri (Body)_x0000_"/>
      </rPr>
      <t>max</t>
    </r>
  </si>
  <si>
    <t>N</t>
  </si>
  <si>
    <t>Transient cumulative exposure time bound</t>
  </si>
  <si>
    <t>dt</t>
  </si>
  <si>
    <r>
      <t xml:space="preserve">t </t>
    </r>
    <r>
      <rPr>
        <sz val="12"/>
        <color theme="1"/>
        <rFont val="Calibri"/>
        <family val="2"/>
      </rPr>
      <t>(hours)</t>
    </r>
  </si>
  <si>
    <t>lambda_c</t>
  </si>
  <si>
    <t>epsilon</t>
  </si>
  <si>
    <t>beta_a</t>
  </si>
  <si>
    <t>N (6 ft rule)</t>
  </si>
  <si>
    <t>(=1 for no masks)</t>
  </si>
  <si>
    <t>(Fig. 2)</t>
  </si>
  <si>
    <t xml:space="preserve">persons </t>
  </si>
  <si>
    <t>(with transient aerosol buildup)</t>
  </si>
  <si>
    <t>(steady state aerosol concentration)</t>
  </si>
  <si>
    <t>Input values in the pink cells.</t>
  </si>
  <si>
    <t>(Instructions are in the next sheet.)</t>
  </si>
  <si>
    <t>(indoor disease transmission probability)</t>
  </si>
  <si>
    <t>infectiousness of ambient air vs. exhaled breath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</si>
</sst>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 (Body)_x0000_"/>
    </font>
    <font>
      <u/>
      <sz val="12"/>
      <color theme="10"/>
      <name val="Calibri"/>
      <family val="2"/>
      <scheme val="minor"/>
    </font>
    <font>
      <sz val="12"/>
      <color theme="1"/>
      <name val="Calibri (Body)_x0000_"/>
    </font>
    <font>
      <b/>
      <sz val="12"/>
      <color theme="1"/>
      <name val="Calibri (Body)_x0000_"/>
    </font>
    <font>
      <sz val="12"/>
      <color theme="1"/>
      <name val="Symbol"/>
      <charset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i/>
      <sz val="9"/>
      <color theme="1"/>
      <name val="Calibri (Body)_x0000_"/>
    </font>
    <font>
      <sz val="14"/>
      <color theme="1"/>
      <name val="Calibri (Body)_x0000_"/>
    </font>
    <font>
      <i/>
      <u/>
      <sz val="12"/>
      <color theme="1"/>
      <name val="Calibri (Body)_x0000_"/>
    </font>
    <font>
      <sz val="9"/>
      <color theme="1"/>
      <name val="Calibri (Body)_x0000_"/>
    </font>
    <font>
      <b/>
      <sz val="12"/>
      <color rgb="FFFF0000"/>
      <name val="Calibri (Body)_x0000_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2" fillId="2" borderId="0" xfId="0" applyFont="1" applyFill="1"/>
    <xf numFmtId="0" fontId="0" fillId="2" borderId="0" xfId="0" applyFont="1" applyFill="1"/>
    <xf numFmtId="0" fontId="0" fillId="2" borderId="0" xfId="0" applyFill="1"/>
    <xf numFmtId="0" fontId="3" fillId="2" borderId="0" xfId="1" applyFill="1"/>
    <xf numFmtId="0" fontId="0" fillId="3" borderId="0" xfId="0" applyFill="1"/>
    <xf numFmtId="0" fontId="5" fillId="3" borderId="0" xfId="0" applyFont="1" applyFill="1"/>
    <xf numFmtId="0" fontId="3" fillId="3" borderId="0" xfId="1" applyFill="1"/>
    <xf numFmtId="0" fontId="1" fillId="4" borderId="0" xfId="0" applyFont="1" applyFill="1"/>
    <xf numFmtId="0" fontId="0" fillId="4" borderId="0" xfId="0" applyFill="1"/>
    <xf numFmtId="0" fontId="0" fillId="5" borderId="0" xfId="0" applyFill="1"/>
    <xf numFmtId="0" fontId="11" fillId="2" borderId="0" xfId="0" applyFont="1" applyFill="1"/>
    <xf numFmtId="0" fontId="1" fillId="6" borderId="0" xfId="0" applyFont="1" applyFill="1"/>
    <xf numFmtId="0" fontId="6" fillId="0" borderId="0" xfId="0" applyFont="1"/>
    <xf numFmtId="0" fontId="14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7F4AE"/>
      <color rgb="FFEDB3EF"/>
      <color rgb="FFFA85DF"/>
      <color rgb="FFFD56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COVID-19 Indoor Safety Guideline:  </a:t>
            </a:r>
          </a:p>
          <a:p>
            <a:pPr>
              <a:defRPr/>
            </a:pPr>
            <a:r>
              <a:rPr lang="en-US"/>
              <a:t>Maximum </a:t>
            </a:r>
            <a:r>
              <a:rPr lang="en-US" baseline="0"/>
              <a:t>occupancy vs time (hours)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COVID-19 Indoor Safety Guideline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'Guideline Calculator'!$J$3:$J$104</c:f>
              <c:numCache>
                <c:formatCode>General</c:formatCode>
                <c:ptCount val="102"/>
                <c:pt idx="0">
                  <c:v>2.707509539083333</c:v>
                </c:pt>
                <c:pt idx="1">
                  <c:v>5.4150190781666661</c:v>
                </c:pt>
                <c:pt idx="2">
                  <c:v>8.1225286172499995</c:v>
                </c:pt>
                <c:pt idx="3">
                  <c:v>10.830038156333334</c:v>
                </c:pt>
                <c:pt idx="4">
                  <c:v>13.537547695416668</c:v>
                </c:pt>
                <c:pt idx="5">
                  <c:v>16.245057234500003</c:v>
                </c:pt>
                <c:pt idx="6">
                  <c:v>18.952566773583335</c:v>
                </c:pt>
                <c:pt idx="9">
                  <c:v>21.660076312666668</c:v>
                </c:pt>
                <c:pt idx="10">
                  <c:v>24.36758585175</c:v>
                </c:pt>
                <c:pt idx="11">
                  <c:v>27.075095390833333</c:v>
                </c:pt>
                <c:pt idx="12">
                  <c:v>29.782604929916666</c:v>
                </c:pt>
                <c:pt idx="13">
                  <c:v>32.490114468999998</c:v>
                </c:pt>
                <c:pt idx="14">
                  <c:v>35.197624008083331</c:v>
                </c:pt>
                <c:pt idx="15">
                  <c:v>37.905133547166663</c:v>
                </c:pt>
                <c:pt idx="16">
                  <c:v>40.612643086249996</c:v>
                </c:pt>
                <c:pt idx="17">
                  <c:v>43.320152625333328</c:v>
                </c:pt>
                <c:pt idx="18">
                  <c:v>46.027662164416661</c:v>
                </c:pt>
                <c:pt idx="19">
                  <c:v>48.735171703499994</c:v>
                </c:pt>
                <c:pt idx="20">
                  <c:v>51.442681242583326</c:v>
                </c:pt>
                <c:pt idx="21">
                  <c:v>54.150190781666659</c:v>
                </c:pt>
                <c:pt idx="22">
                  <c:v>56.857700320749991</c:v>
                </c:pt>
                <c:pt idx="23">
                  <c:v>59.565209859833324</c:v>
                </c:pt>
                <c:pt idx="24">
                  <c:v>62.272719398916657</c:v>
                </c:pt>
                <c:pt idx="25">
                  <c:v>64.980228937999982</c:v>
                </c:pt>
                <c:pt idx="26">
                  <c:v>67.687738477083315</c:v>
                </c:pt>
                <c:pt idx="27">
                  <c:v>70.395248016166647</c:v>
                </c:pt>
                <c:pt idx="28">
                  <c:v>73.10275755524998</c:v>
                </c:pt>
                <c:pt idx="29">
                  <c:v>75.810267094333312</c:v>
                </c:pt>
                <c:pt idx="30">
                  <c:v>78.517776633416645</c:v>
                </c:pt>
                <c:pt idx="31">
                  <c:v>81.225286172499978</c:v>
                </c:pt>
                <c:pt idx="32">
                  <c:v>83.93279571158331</c:v>
                </c:pt>
                <c:pt idx="33">
                  <c:v>86.640305250666643</c:v>
                </c:pt>
                <c:pt idx="34">
                  <c:v>89.347814789749975</c:v>
                </c:pt>
                <c:pt idx="35">
                  <c:v>92.055324328833308</c:v>
                </c:pt>
                <c:pt idx="36">
                  <c:v>94.76283386791664</c:v>
                </c:pt>
                <c:pt idx="37">
                  <c:v>97.470343406999973</c:v>
                </c:pt>
                <c:pt idx="38">
                  <c:v>100.17785294608331</c:v>
                </c:pt>
                <c:pt idx="39">
                  <c:v>102.88536248516664</c:v>
                </c:pt>
                <c:pt idx="40">
                  <c:v>105.59287202424997</c:v>
                </c:pt>
                <c:pt idx="41">
                  <c:v>108.3003815633333</c:v>
                </c:pt>
                <c:pt idx="42">
                  <c:v>111.00789110241664</c:v>
                </c:pt>
                <c:pt idx="43">
                  <c:v>113.71540064149997</c:v>
                </c:pt>
                <c:pt idx="44">
                  <c:v>116.4229101805833</c:v>
                </c:pt>
                <c:pt idx="45">
                  <c:v>119.13041971966663</c:v>
                </c:pt>
                <c:pt idx="46">
                  <c:v>121.83792925874997</c:v>
                </c:pt>
                <c:pt idx="47">
                  <c:v>124.5454387978333</c:v>
                </c:pt>
                <c:pt idx="48">
                  <c:v>127.25294833691663</c:v>
                </c:pt>
                <c:pt idx="49">
                  <c:v>129.96045787599996</c:v>
                </c:pt>
                <c:pt idx="50">
                  <c:v>132.6679674150833</c:v>
                </c:pt>
                <c:pt idx="51">
                  <c:v>135.37547695416663</c:v>
                </c:pt>
                <c:pt idx="52">
                  <c:v>138.08298649324996</c:v>
                </c:pt>
                <c:pt idx="53">
                  <c:v>140.79049603233329</c:v>
                </c:pt>
                <c:pt idx="54">
                  <c:v>143.49800557141663</c:v>
                </c:pt>
                <c:pt idx="55">
                  <c:v>146.20551511049996</c:v>
                </c:pt>
                <c:pt idx="56">
                  <c:v>148.91302464958329</c:v>
                </c:pt>
                <c:pt idx="57">
                  <c:v>151.62053418866662</c:v>
                </c:pt>
                <c:pt idx="58">
                  <c:v>154.32804372774996</c:v>
                </c:pt>
                <c:pt idx="59">
                  <c:v>157.03555326683329</c:v>
                </c:pt>
                <c:pt idx="60">
                  <c:v>159.74306280591662</c:v>
                </c:pt>
                <c:pt idx="61">
                  <c:v>162.45057234499996</c:v>
                </c:pt>
                <c:pt idx="62">
                  <c:v>165.15808188408329</c:v>
                </c:pt>
                <c:pt idx="63">
                  <c:v>167.86559142316662</c:v>
                </c:pt>
                <c:pt idx="64">
                  <c:v>170.57310096224995</c:v>
                </c:pt>
                <c:pt idx="65">
                  <c:v>173.28061050133329</c:v>
                </c:pt>
                <c:pt idx="66">
                  <c:v>175.98812004041662</c:v>
                </c:pt>
                <c:pt idx="67">
                  <c:v>178.69562957949995</c:v>
                </c:pt>
                <c:pt idx="68">
                  <c:v>181.40313911858328</c:v>
                </c:pt>
                <c:pt idx="69">
                  <c:v>184.11064865766662</c:v>
                </c:pt>
                <c:pt idx="70">
                  <c:v>186.81815819674995</c:v>
                </c:pt>
                <c:pt idx="71">
                  <c:v>189.52566773583328</c:v>
                </c:pt>
                <c:pt idx="72">
                  <c:v>192.23317727491661</c:v>
                </c:pt>
                <c:pt idx="73">
                  <c:v>194.94068681399995</c:v>
                </c:pt>
                <c:pt idx="74">
                  <c:v>197.64819635308328</c:v>
                </c:pt>
                <c:pt idx="75">
                  <c:v>200.35570589216661</c:v>
                </c:pt>
                <c:pt idx="76">
                  <c:v>203.06321543124994</c:v>
                </c:pt>
                <c:pt idx="77">
                  <c:v>205.77072497033328</c:v>
                </c:pt>
                <c:pt idx="78">
                  <c:v>208.47823450941661</c:v>
                </c:pt>
                <c:pt idx="79">
                  <c:v>211.18574404849994</c:v>
                </c:pt>
                <c:pt idx="80">
                  <c:v>213.89325358758327</c:v>
                </c:pt>
                <c:pt idx="81">
                  <c:v>216.60076312666661</c:v>
                </c:pt>
                <c:pt idx="82">
                  <c:v>219.30827266574994</c:v>
                </c:pt>
                <c:pt idx="83">
                  <c:v>222.01578220483327</c:v>
                </c:pt>
                <c:pt idx="84">
                  <c:v>224.7232917439166</c:v>
                </c:pt>
                <c:pt idx="85">
                  <c:v>227.43080128299994</c:v>
                </c:pt>
                <c:pt idx="86">
                  <c:v>230.13831082208327</c:v>
                </c:pt>
                <c:pt idx="87">
                  <c:v>232.8458203611666</c:v>
                </c:pt>
                <c:pt idx="88">
                  <c:v>235.55332990024993</c:v>
                </c:pt>
                <c:pt idx="89">
                  <c:v>238.26083943933327</c:v>
                </c:pt>
                <c:pt idx="90">
                  <c:v>240.9683489784166</c:v>
                </c:pt>
                <c:pt idx="91">
                  <c:v>243.67585851749993</c:v>
                </c:pt>
                <c:pt idx="92">
                  <c:v>246.38336805658327</c:v>
                </c:pt>
                <c:pt idx="93">
                  <c:v>249.0908775956666</c:v>
                </c:pt>
                <c:pt idx="94">
                  <c:v>251.79838713474993</c:v>
                </c:pt>
                <c:pt idx="95">
                  <c:v>254.50589667383326</c:v>
                </c:pt>
                <c:pt idx="96">
                  <c:v>257.2134062129166</c:v>
                </c:pt>
                <c:pt idx="97">
                  <c:v>259.92091575199993</c:v>
                </c:pt>
                <c:pt idx="98">
                  <c:v>262.62842529108326</c:v>
                </c:pt>
                <c:pt idx="99">
                  <c:v>265.33593483016659</c:v>
                </c:pt>
                <c:pt idx="100">
                  <c:v>268.04344436924993</c:v>
                </c:pt>
                <c:pt idx="101">
                  <c:v>270.75095390833326</c:v>
                </c:pt>
              </c:numCache>
            </c:numRef>
          </c:xVal>
          <c:yVal>
            <c:numRef>
              <c:f>'Guideline Calculator'!$K$3:$K$104</c:f>
              <c:numCache>
                <c:formatCode>General</c:formatCode>
                <c:ptCount val="102"/>
                <c:pt idx="0">
                  <c:v>624.77050712715641</c:v>
                </c:pt>
                <c:pt idx="1">
                  <c:v>298.97908792724468</c:v>
                </c:pt>
                <c:pt idx="2">
                  <c:v>196.5624662545334</c:v>
                </c:pt>
                <c:pt idx="3">
                  <c:v>146.51300255453887</c:v>
                </c:pt>
                <c:pt idx="4">
                  <c:v>116.85415541817777</c:v>
                </c:pt>
                <c:pt idx="5">
                  <c:v>97.236103612118512</c:v>
                </c:pt>
                <c:pt idx="6">
                  <c:v>83.298889277920168</c:v>
                </c:pt>
                <c:pt idx="9">
                  <c:v>72.887365924998605</c:v>
                </c:pt>
                <c:pt idx="10">
                  <c:v>64.81404029360165</c:v>
                </c:pt>
                <c:pt idx="11">
                  <c:v>58.370831083635558</c:v>
                </c:pt>
                <c:pt idx="12">
                  <c:v>53.109330189631216</c:v>
                </c:pt>
                <c:pt idx="13">
                  <c:v>48.731769427272226</c:v>
                </c:pt>
                <c:pt idx="14">
                  <c:v>45.032666521355154</c:v>
                </c:pt>
                <c:pt idx="15">
                  <c:v>41.865645340259412</c:v>
                </c:pt>
                <c:pt idx="16">
                  <c:v>39.123610361211853</c:v>
                </c:pt>
                <c:pt idx="17">
                  <c:v>36.726399124431595</c:v>
                </c:pt>
                <c:pt idx="18">
                  <c:v>34.612816679710413</c:v>
                </c:pt>
                <c:pt idx="19">
                  <c:v>32.735339089562139</c:v>
                </c:pt>
                <c:pt idx="20">
                  <c:v>31.056497810526196</c:v>
                </c:pt>
                <c:pt idx="21">
                  <c:v>29.546353885454444</c:v>
                </c:pt>
                <c:pt idx="22">
                  <c:v>28.180697049350567</c:v>
                </c:pt>
                <c:pt idx="23">
                  <c:v>26.939738106085585</c:v>
                </c:pt>
                <c:pt idx="24">
                  <c:v>25.80714383351086</c:v>
                </c:pt>
                <c:pt idx="25">
                  <c:v>24.769314118939359</c:v>
                </c:pt>
                <c:pt idx="26">
                  <c:v>23.814833243345426</c:v>
                </c:pt>
                <c:pt idx="27">
                  <c:v>22.934048256912295</c:v>
                </c:pt>
                <c:pt idx="28">
                  <c:v>22.118741380321723</c:v>
                </c:pt>
                <c:pt idx="29">
                  <c:v>21.361872845454538</c:v>
                </c:pt>
                <c:pt idx="30">
                  <c:v>20.657377117025181</c:v>
                </c:pt>
                <c:pt idx="31">
                  <c:v>20</c:v>
                </c:pt>
                <c:pt idx="32">
                  <c:v>19.38516737209347</c:v>
                </c:pt>
                <c:pt idx="33">
                  <c:v>18.808878602698876</c:v>
                </c:pt>
                <c:pt idx="34">
                  <c:v>18.267619406561497</c:v>
                </c:pt>
                <c:pt idx="35">
                  <c:v>17.758290119660284</c:v>
                </c:pt>
                <c:pt idx="36">
                  <c:v>17.278146304415603</c:v>
                </c:pt>
                <c:pt idx="37">
                  <c:v>16.824749280471401</c:v>
                </c:pt>
                <c:pt idx="38">
                  <c:v>16.395924698373086</c:v>
                </c:pt>
                <c:pt idx="39">
                  <c:v>15.989727670813421</c:v>
                </c:pt>
                <c:pt idx="40">
                  <c:v>15.604413281549244</c:v>
                </c:pt>
                <c:pt idx="41">
                  <c:v>15.238411528636389</c:v>
                </c:pt>
                <c:pt idx="42">
                  <c:v>14.890305943129118</c:v>
                </c:pt>
                <c:pt idx="43">
                  <c:v>14.558815269264098</c:v>
                </c:pt>
                <c:pt idx="44">
                  <c:v>14.242777706632607</c:v>
                </c:pt>
                <c:pt idx="45">
                  <c:v>13.941137305860288</c:v>
                </c:pt>
                <c:pt idx="46">
                  <c:v>13.652932182087575</c:v>
                </c:pt>
                <c:pt idx="47">
                  <c:v>13.377284269049694</c:v>
                </c:pt>
                <c:pt idx="48">
                  <c:v>13.113390383834757</c:v>
                </c:pt>
                <c:pt idx="49">
                  <c:v>12.860514410795489</c:v>
                </c:pt>
                <c:pt idx="50">
                  <c:v>12.617980444420917</c:v>
                </c:pt>
                <c:pt idx="51">
                  <c:v>12.385166756654579</c:v>
                </c:pt>
                <c:pt idx="52">
                  <c:v>12.161500475285761</c:v>
                </c:pt>
                <c:pt idx="53">
                  <c:v>11.946452877514826</c:v>
                </c:pt>
                <c:pt idx="54">
                  <c:v>11.739535217295092</c:v>
                </c:pt>
                <c:pt idx="55">
                  <c:v>11.540295017134341</c:v>
                </c:pt>
                <c:pt idx="56">
                  <c:v>11.348312765139028</c:v>
                </c:pt>
                <c:pt idx="57">
                  <c:v>11.163198966558477</c:v>
                </c:pt>
                <c:pt idx="58">
                  <c:v>10.984591506220131</c:v>
                </c:pt>
                <c:pt idx="59">
                  <c:v>10.812153284272004</c:v>
                </c:pt>
                <c:pt idx="60">
                  <c:v>10.645570092752902</c:v>
                </c:pt>
                <c:pt idx="61">
                  <c:v>10.484548704848521</c:v>
                </c:pt>
                <c:pt idx="62">
                  <c:v>10.328815152388199</c:v>
                </c:pt>
                <c:pt idx="63">
                  <c:v>10.178113170296127</c:v>
                </c:pt>
                <c:pt idx="64">
                  <c:v>10.032202789418022</c:v>
                </c:pt>
                <c:pt idx="65">
                  <c:v>9.8908590614702039</c:v>
                </c:pt>
                <c:pt idx="66">
                  <c:v>9.7538709018612479</c:v>
                </c:pt>
                <c:pt idx="67">
                  <c:v>9.621040037866301</c:v>
                </c:pt>
                <c:pt idx="68">
                  <c:v>9.4921800511310828</c:v>
                </c:pt>
                <c:pt idx="69">
                  <c:v>9.3671155047814096</c:v>
                </c:pt>
                <c:pt idx="70">
                  <c:v>9.2456811465429674</c:v>
                </c:pt>
                <c:pt idx="71">
                  <c:v>9.1277211802597762</c:v>
                </c:pt>
                <c:pt idx="72">
                  <c:v>9.013088599058662</c:v>
                </c:pt>
                <c:pt idx="73">
                  <c:v>8.9016445741582828</c:v>
                </c:pt>
                <c:pt idx="74">
                  <c:v>8.793257893979801</c:v>
                </c:pt>
                <c:pt idx="75">
                  <c:v>8.6878044487947754</c:v>
                </c:pt>
                <c:pt idx="76">
                  <c:v>8.58516675665458</c:v>
                </c:pt>
                <c:pt idx="77">
                  <c:v>8.4852335267942891</c:v>
                </c:pt>
                <c:pt idx="78">
                  <c:v>8.3878992570999564</c:v>
                </c:pt>
                <c:pt idx="79">
                  <c:v>8.2930638625784781</c:v>
                </c:pt>
                <c:pt idx="80">
                  <c:v>8.2006323320796817</c:v>
                </c:pt>
                <c:pt idx="81">
                  <c:v>8.110514410795485</c:v>
                </c:pt>
                <c:pt idx="82">
                  <c:v>8.0226243063058895</c:v>
                </c:pt>
                <c:pt idx="83">
                  <c:v>7.9368804161592452</c:v>
                </c:pt>
                <c:pt idx="84">
                  <c:v>7.8532050751686144</c:v>
                </c:pt>
                <c:pt idx="85">
                  <c:v>7.7715243207792515</c:v>
                </c:pt>
                <c:pt idx="86">
                  <c:v>7.6917676750173323</c:v>
                </c:pt>
                <c:pt idx="87">
                  <c:v>7.6138679416687465</c:v>
                </c:pt>
                <c:pt idx="88">
                  <c:v>7.5377610174612064</c:v>
                </c:pt>
                <c:pt idx="89">
                  <c:v>7.4633857161345158</c:v>
                </c:pt>
                <c:pt idx="90">
                  <c:v>7.3906836043842334</c:v>
                </c:pt>
                <c:pt idx="91">
                  <c:v>7.3195988487542394</c:v>
                </c:pt>
                <c:pt idx="92">
                  <c:v>7.2500780726350875</c:v>
                </c:pt>
                <c:pt idx="93">
                  <c:v>7.1820702225984139</c:v>
                </c:pt>
                <c:pt idx="94">
                  <c:v>7.11552644336395</c:v>
                </c:pt>
                <c:pt idx="95">
                  <c:v>7.050399960755616</c:v>
                </c:pt>
                <c:pt idx="96">
                  <c:v>6.9866459720574463</c:v>
                </c:pt>
                <c:pt idx="97">
                  <c:v>6.9242215432291969</c:v>
                </c:pt>
                <c:pt idx="98">
                  <c:v>6.8630855124861405</c:v>
                </c:pt>
                <c:pt idx="99">
                  <c:v>6.8031983997879957</c:v>
                </c:pt>
                <c:pt idx="100">
                  <c:v>6.744522321818768</c:v>
                </c:pt>
                <c:pt idx="101">
                  <c:v>6.6870209120727564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5D-3546-A69F-C1BC3576690A}"/>
            </c:ext>
          </c:extLst>
        </c:ser>
        <c:ser>
          <c:idx val="1"/>
          <c:order val="1"/>
          <c:tx>
            <c:v>Six Foot Rule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'Guideline Calculator'!$J$3:$J$104</c:f>
              <c:numCache>
                <c:formatCode>General</c:formatCode>
                <c:ptCount val="102"/>
                <c:pt idx="0">
                  <c:v>2.707509539083333</c:v>
                </c:pt>
                <c:pt idx="1">
                  <c:v>5.4150190781666661</c:v>
                </c:pt>
                <c:pt idx="2">
                  <c:v>8.1225286172499995</c:v>
                </c:pt>
                <c:pt idx="3">
                  <c:v>10.830038156333334</c:v>
                </c:pt>
                <c:pt idx="4">
                  <c:v>13.537547695416668</c:v>
                </c:pt>
                <c:pt idx="5">
                  <c:v>16.245057234500003</c:v>
                </c:pt>
                <c:pt idx="6">
                  <c:v>18.952566773583335</c:v>
                </c:pt>
                <c:pt idx="9">
                  <c:v>21.660076312666668</c:v>
                </c:pt>
                <c:pt idx="10">
                  <c:v>24.36758585175</c:v>
                </c:pt>
                <c:pt idx="11">
                  <c:v>27.075095390833333</c:v>
                </c:pt>
                <c:pt idx="12">
                  <c:v>29.782604929916666</c:v>
                </c:pt>
                <c:pt idx="13">
                  <c:v>32.490114468999998</c:v>
                </c:pt>
                <c:pt idx="14">
                  <c:v>35.197624008083331</c:v>
                </c:pt>
                <c:pt idx="15">
                  <c:v>37.905133547166663</c:v>
                </c:pt>
                <c:pt idx="16">
                  <c:v>40.612643086249996</c:v>
                </c:pt>
                <c:pt idx="17">
                  <c:v>43.320152625333328</c:v>
                </c:pt>
                <c:pt idx="18">
                  <c:v>46.027662164416661</c:v>
                </c:pt>
                <c:pt idx="19">
                  <c:v>48.735171703499994</c:v>
                </c:pt>
                <c:pt idx="20">
                  <c:v>51.442681242583326</c:v>
                </c:pt>
                <c:pt idx="21">
                  <c:v>54.150190781666659</c:v>
                </c:pt>
                <c:pt idx="22">
                  <c:v>56.857700320749991</c:v>
                </c:pt>
                <c:pt idx="23">
                  <c:v>59.565209859833324</c:v>
                </c:pt>
                <c:pt idx="24">
                  <c:v>62.272719398916657</c:v>
                </c:pt>
                <c:pt idx="25">
                  <c:v>64.980228937999982</c:v>
                </c:pt>
                <c:pt idx="26">
                  <c:v>67.687738477083315</c:v>
                </c:pt>
                <c:pt idx="27">
                  <c:v>70.395248016166647</c:v>
                </c:pt>
                <c:pt idx="28">
                  <c:v>73.10275755524998</c:v>
                </c:pt>
                <c:pt idx="29">
                  <c:v>75.810267094333312</c:v>
                </c:pt>
                <c:pt idx="30">
                  <c:v>78.517776633416645</c:v>
                </c:pt>
                <c:pt idx="31">
                  <c:v>81.225286172499978</c:v>
                </c:pt>
                <c:pt idx="32">
                  <c:v>83.93279571158331</c:v>
                </c:pt>
                <c:pt idx="33">
                  <c:v>86.640305250666643</c:v>
                </c:pt>
                <c:pt idx="34">
                  <c:v>89.347814789749975</c:v>
                </c:pt>
                <c:pt idx="35">
                  <c:v>92.055324328833308</c:v>
                </c:pt>
                <c:pt idx="36">
                  <c:v>94.76283386791664</c:v>
                </c:pt>
                <c:pt idx="37">
                  <c:v>97.470343406999973</c:v>
                </c:pt>
                <c:pt idx="38">
                  <c:v>100.17785294608331</c:v>
                </c:pt>
                <c:pt idx="39">
                  <c:v>102.88536248516664</c:v>
                </c:pt>
                <c:pt idx="40">
                  <c:v>105.59287202424997</c:v>
                </c:pt>
                <c:pt idx="41">
                  <c:v>108.3003815633333</c:v>
                </c:pt>
                <c:pt idx="42">
                  <c:v>111.00789110241664</c:v>
                </c:pt>
                <c:pt idx="43">
                  <c:v>113.71540064149997</c:v>
                </c:pt>
                <c:pt idx="44">
                  <c:v>116.4229101805833</c:v>
                </c:pt>
                <c:pt idx="45">
                  <c:v>119.13041971966663</c:v>
                </c:pt>
                <c:pt idx="46">
                  <c:v>121.83792925874997</c:v>
                </c:pt>
                <c:pt idx="47">
                  <c:v>124.5454387978333</c:v>
                </c:pt>
                <c:pt idx="48">
                  <c:v>127.25294833691663</c:v>
                </c:pt>
                <c:pt idx="49">
                  <c:v>129.96045787599996</c:v>
                </c:pt>
                <c:pt idx="50">
                  <c:v>132.6679674150833</c:v>
                </c:pt>
                <c:pt idx="51">
                  <c:v>135.37547695416663</c:v>
                </c:pt>
                <c:pt idx="52">
                  <c:v>138.08298649324996</c:v>
                </c:pt>
                <c:pt idx="53">
                  <c:v>140.79049603233329</c:v>
                </c:pt>
                <c:pt idx="54">
                  <c:v>143.49800557141663</c:v>
                </c:pt>
                <c:pt idx="55">
                  <c:v>146.20551511049996</c:v>
                </c:pt>
                <c:pt idx="56">
                  <c:v>148.91302464958329</c:v>
                </c:pt>
                <c:pt idx="57">
                  <c:v>151.62053418866662</c:v>
                </c:pt>
                <c:pt idx="58">
                  <c:v>154.32804372774996</c:v>
                </c:pt>
                <c:pt idx="59">
                  <c:v>157.03555326683329</c:v>
                </c:pt>
                <c:pt idx="60">
                  <c:v>159.74306280591662</c:v>
                </c:pt>
                <c:pt idx="61">
                  <c:v>162.45057234499996</c:v>
                </c:pt>
                <c:pt idx="62">
                  <c:v>165.15808188408329</c:v>
                </c:pt>
                <c:pt idx="63">
                  <c:v>167.86559142316662</c:v>
                </c:pt>
                <c:pt idx="64">
                  <c:v>170.57310096224995</c:v>
                </c:pt>
                <c:pt idx="65">
                  <c:v>173.28061050133329</c:v>
                </c:pt>
                <c:pt idx="66">
                  <c:v>175.98812004041662</c:v>
                </c:pt>
                <c:pt idx="67">
                  <c:v>178.69562957949995</c:v>
                </c:pt>
                <c:pt idx="68">
                  <c:v>181.40313911858328</c:v>
                </c:pt>
                <c:pt idx="69">
                  <c:v>184.11064865766662</c:v>
                </c:pt>
                <c:pt idx="70">
                  <c:v>186.81815819674995</c:v>
                </c:pt>
                <c:pt idx="71">
                  <c:v>189.52566773583328</c:v>
                </c:pt>
                <c:pt idx="72">
                  <c:v>192.23317727491661</c:v>
                </c:pt>
                <c:pt idx="73">
                  <c:v>194.94068681399995</c:v>
                </c:pt>
                <c:pt idx="74">
                  <c:v>197.64819635308328</c:v>
                </c:pt>
                <c:pt idx="75">
                  <c:v>200.35570589216661</c:v>
                </c:pt>
                <c:pt idx="76">
                  <c:v>203.06321543124994</c:v>
                </c:pt>
                <c:pt idx="77">
                  <c:v>205.77072497033328</c:v>
                </c:pt>
                <c:pt idx="78">
                  <c:v>208.47823450941661</c:v>
                </c:pt>
                <c:pt idx="79">
                  <c:v>211.18574404849994</c:v>
                </c:pt>
                <c:pt idx="80">
                  <c:v>213.89325358758327</c:v>
                </c:pt>
                <c:pt idx="81">
                  <c:v>216.60076312666661</c:v>
                </c:pt>
                <c:pt idx="82">
                  <c:v>219.30827266574994</c:v>
                </c:pt>
                <c:pt idx="83">
                  <c:v>222.01578220483327</c:v>
                </c:pt>
                <c:pt idx="84">
                  <c:v>224.7232917439166</c:v>
                </c:pt>
                <c:pt idx="85">
                  <c:v>227.43080128299994</c:v>
                </c:pt>
                <c:pt idx="86">
                  <c:v>230.13831082208327</c:v>
                </c:pt>
                <c:pt idx="87">
                  <c:v>232.8458203611666</c:v>
                </c:pt>
                <c:pt idx="88">
                  <c:v>235.55332990024993</c:v>
                </c:pt>
                <c:pt idx="89">
                  <c:v>238.26083943933327</c:v>
                </c:pt>
                <c:pt idx="90">
                  <c:v>240.9683489784166</c:v>
                </c:pt>
                <c:pt idx="91">
                  <c:v>243.67585851749993</c:v>
                </c:pt>
                <c:pt idx="92">
                  <c:v>246.38336805658327</c:v>
                </c:pt>
                <c:pt idx="93">
                  <c:v>249.0908775956666</c:v>
                </c:pt>
                <c:pt idx="94">
                  <c:v>251.79838713474993</c:v>
                </c:pt>
                <c:pt idx="95">
                  <c:v>254.50589667383326</c:v>
                </c:pt>
                <c:pt idx="96">
                  <c:v>257.2134062129166</c:v>
                </c:pt>
                <c:pt idx="97">
                  <c:v>259.92091575199993</c:v>
                </c:pt>
                <c:pt idx="98">
                  <c:v>262.62842529108326</c:v>
                </c:pt>
                <c:pt idx="99">
                  <c:v>265.33593483016659</c:v>
                </c:pt>
                <c:pt idx="100">
                  <c:v>268.04344436924993</c:v>
                </c:pt>
                <c:pt idx="101">
                  <c:v>270.75095390833326</c:v>
                </c:pt>
              </c:numCache>
            </c:numRef>
          </c:xVal>
          <c:yVal>
            <c:numRef>
              <c:f>'Guideline Calculator'!$O$3:$O$104</c:f>
              <c:numCache>
                <c:formatCode>General</c:formatCode>
                <c:ptCount val="102"/>
                <c:pt idx="0">
                  <c:v>7.9617834394904463</c:v>
                </c:pt>
                <c:pt idx="1">
                  <c:v>7.9617834394904463</c:v>
                </c:pt>
                <c:pt idx="2">
                  <c:v>7.9617834394904463</c:v>
                </c:pt>
                <c:pt idx="3">
                  <c:v>7.9617834394904463</c:v>
                </c:pt>
                <c:pt idx="4">
                  <c:v>7.9617834394904463</c:v>
                </c:pt>
                <c:pt idx="5">
                  <c:v>7.9617834394904463</c:v>
                </c:pt>
                <c:pt idx="6">
                  <c:v>7.9617834394904463</c:v>
                </c:pt>
                <c:pt idx="9">
                  <c:v>7.9617834394904463</c:v>
                </c:pt>
                <c:pt idx="10">
                  <c:v>7.9617834394904463</c:v>
                </c:pt>
                <c:pt idx="11">
                  <c:v>7.9617834394904463</c:v>
                </c:pt>
                <c:pt idx="12">
                  <c:v>7.9617834394904463</c:v>
                </c:pt>
                <c:pt idx="13">
                  <c:v>7.9617834394904463</c:v>
                </c:pt>
                <c:pt idx="14">
                  <c:v>7.9617834394904463</c:v>
                </c:pt>
                <c:pt idx="15">
                  <c:v>7.9617834394904463</c:v>
                </c:pt>
                <c:pt idx="16">
                  <c:v>7.9617834394904463</c:v>
                </c:pt>
                <c:pt idx="17">
                  <c:v>7.9617834394904463</c:v>
                </c:pt>
                <c:pt idx="18">
                  <c:v>7.9617834394904463</c:v>
                </c:pt>
                <c:pt idx="19">
                  <c:v>7.9617834394904463</c:v>
                </c:pt>
                <c:pt idx="20">
                  <c:v>7.9617834394904463</c:v>
                </c:pt>
                <c:pt idx="21">
                  <c:v>7.9617834394904463</c:v>
                </c:pt>
                <c:pt idx="22">
                  <c:v>7.9617834394904463</c:v>
                </c:pt>
                <c:pt idx="23">
                  <c:v>7.9617834394904463</c:v>
                </c:pt>
                <c:pt idx="24">
                  <c:v>7.9617834394904463</c:v>
                </c:pt>
                <c:pt idx="25">
                  <c:v>7.9617834394904463</c:v>
                </c:pt>
                <c:pt idx="26">
                  <c:v>7.9617834394904463</c:v>
                </c:pt>
                <c:pt idx="27">
                  <c:v>7.9617834394904463</c:v>
                </c:pt>
                <c:pt idx="28">
                  <c:v>7.9617834394904463</c:v>
                </c:pt>
                <c:pt idx="29">
                  <c:v>7.9617834394904463</c:v>
                </c:pt>
                <c:pt idx="30">
                  <c:v>7.9617834394904463</c:v>
                </c:pt>
                <c:pt idx="31">
                  <c:v>7.9617834394904463</c:v>
                </c:pt>
                <c:pt idx="32">
                  <c:v>7.9617834394904463</c:v>
                </c:pt>
                <c:pt idx="33">
                  <c:v>7.9617834394904463</c:v>
                </c:pt>
                <c:pt idx="34">
                  <c:v>7.9617834394904463</c:v>
                </c:pt>
                <c:pt idx="35">
                  <c:v>7.9617834394904463</c:v>
                </c:pt>
                <c:pt idx="36">
                  <c:v>7.9617834394904463</c:v>
                </c:pt>
                <c:pt idx="37">
                  <c:v>7.9617834394904463</c:v>
                </c:pt>
                <c:pt idx="38">
                  <c:v>7.9617834394904463</c:v>
                </c:pt>
                <c:pt idx="39">
                  <c:v>7.9617834394904463</c:v>
                </c:pt>
                <c:pt idx="40">
                  <c:v>7.9617834394904463</c:v>
                </c:pt>
                <c:pt idx="41">
                  <c:v>7.9617834394904463</c:v>
                </c:pt>
                <c:pt idx="42">
                  <c:v>7.9617834394904463</c:v>
                </c:pt>
                <c:pt idx="43">
                  <c:v>7.9617834394904463</c:v>
                </c:pt>
                <c:pt idx="44">
                  <c:v>7.9617834394904463</c:v>
                </c:pt>
                <c:pt idx="45">
                  <c:v>7.9617834394904463</c:v>
                </c:pt>
                <c:pt idx="46">
                  <c:v>7.9617834394904463</c:v>
                </c:pt>
                <c:pt idx="47">
                  <c:v>7.9617834394904463</c:v>
                </c:pt>
                <c:pt idx="48">
                  <c:v>7.9617834394904463</c:v>
                </c:pt>
                <c:pt idx="49">
                  <c:v>7.9617834394904463</c:v>
                </c:pt>
                <c:pt idx="50">
                  <c:v>7.9617834394904463</c:v>
                </c:pt>
                <c:pt idx="51">
                  <c:v>7.9617834394904463</c:v>
                </c:pt>
                <c:pt idx="52">
                  <c:v>7.9617834394904463</c:v>
                </c:pt>
                <c:pt idx="53">
                  <c:v>7.9617834394904463</c:v>
                </c:pt>
                <c:pt idx="54">
                  <c:v>7.9617834394904463</c:v>
                </c:pt>
                <c:pt idx="55">
                  <c:v>7.9617834394904463</c:v>
                </c:pt>
                <c:pt idx="56">
                  <c:v>7.9617834394904463</c:v>
                </c:pt>
                <c:pt idx="57">
                  <c:v>7.9617834394904463</c:v>
                </c:pt>
                <c:pt idx="58">
                  <c:v>7.9617834394904463</c:v>
                </c:pt>
                <c:pt idx="59">
                  <c:v>7.9617834394904463</c:v>
                </c:pt>
                <c:pt idx="60">
                  <c:v>7.9617834394904463</c:v>
                </c:pt>
                <c:pt idx="61">
                  <c:v>7.9617834394904463</c:v>
                </c:pt>
                <c:pt idx="62">
                  <c:v>7.9617834394904463</c:v>
                </c:pt>
                <c:pt idx="63">
                  <c:v>7.9617834394904463</c:v>
                </c:pt>
                <c:pt idx="64">
                  <c:v>7.9617834394904463</c:v>
                </c:pt>
                <c:pt idx="65">
                  <c:v>7.9617834394904463</c:v>
                </c:pt>
                <c:pt idx="66">
                  <c:v>7.9617834394904463</c:v>
                </c:pt>
                <c:pt idx="67">
                  <c:v>7.9617834394904463</c:v>
                </c:pt>
                <c:pt idx="68">
                  <c:v>7.9617834394904463</c:v>
                </c:pt>
                <c:pt idx="69">
                  <c:v>7.9617834394904463</c:v>
                </c:pt>
                <c:pt idx="70">
                  <c:v>7.9617834394904463</c:v>
                </c:pt>
                <c:pt idx="71">
                  <c:v>7.9617834394904463</c:v>
                </c:pt>
                <c:pt idx="72">
                  <c:v>7.9617834394904463</c:v>
                </c:pt>
                <c:pt idx="73">
                  <c:v>7.9617834394904463</c:v>
                </c:pt>
                <c:pt idx="74">
                  <c:v>7.9617834394904463</c:v>
                </c:pt>
                <c:pt idx="75">
                  <c:v>7.9617834394904463</c:v>
                </c:pt>
                <c:pt idx="76">
                  <c:v>7.9617834394904463</c:v>
                </c:pt>
                <c:pt idx="77">
                  <c:v>7.9617834394904463</c:v>
                </c:pt>
                <c:pt idx="78">
                  <c:v>7.9617834394904463</c:v>
                </c:pt>
                <c:pt idx="79">
                  <c:v>7.9617834394904463</c:v>
                </c:pt>
                <c:pt idx="80">
                  <c:v>7.9617834394904463</c:v>
                </c:pt>
                <c:pt idx="81">
                  <c:v>7.9617834394904463</c:v>
                </c:pt>
                <c:pt idx="82">
                  <c:v>7.9617834394904463</c:v>
                </c:pt>
                <c:pt idx="83">
                  <c:v>7.9617834394904463</c:v>
                </c:pt>
                <c:pt idx="84">
                  <c:v>7.9617834394904463</c:v>
                </c:pt>
                <c:pt idx="85">
                  <c:v>7.9617834394904463</c:v>
                </c:pt>
                <c:pt idx="86">
                  <c:v>7.9617834394904463</c:v>
                </c:pt>
                <c:pt idx="87">
                  <c:v>7.9617834394904463</c:v>
                </c:pt>
                <c:pt idx="88">
                  <c:v>7.9617834394904463</c:v>
                </c:pt>
                <c:pt idx="89">
                  <c:v>7.9617834394904463</c:v>
                </c:pt>
                <c:pt idx="90">
                  <c:v>7.9617834394904463</c:v>
                </c:pt>
                <c:pt idx="91">
                  <c:v>7.9617834394904463</c:v>
                </c:pt>
                <c:pt idx="92">
                  <c:v>7.9617834394904463</c:v>
                </c:pt>
                <c:pt idx="93">
                  <c:v>7.9617834394904463</c:v>
                </c:pt>
                <c:pt idx="94">
                  <c:v>7.9617834394904463</c:v>
                </c:pt>
                <c:pt idx="95">
                  <c:v>7.9617834394904463</c:v>
                </c:pt>
                <c:pt idx="96">
                  <c:v>7.9617834394904463</c:v>
                </c:pt>
                <c:pt idx="97">
                  <c:v>7.9617834394904463</c:v>
                </c:pt>
                <c:pt idx="98">
                  <c:v>7.9617834394904463</c:v>
                </c:pt>
                <c:pt idx="99">
                  <c:v>7.9617834394904463</c:v>
                </c:pt>
                <c:pt idx="100">
                  <c:v>7.9617834394904463</c:v>
                </c:pt>
                <c:pt idx="101">
                  <c:v>7.9617834394904463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05D-3546-A69F-C1BC35766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926688"/>
        <c:axId val="516556352"/>
      </c:scatterChart>
      <c:valAx>
        <c:axId val="482926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556352"/>
        <c:crosses val="autoZero"/>
        <c:crossBetween val="midCat"/>
      </c:valAx>
      <c:valAx>
        <c:axId val="51655635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26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47</xdr:row>
      <xdr:rowOff>190500</xdr:rowOff>
    </xdr:from>
    <xdr:to>
      <xdr:col>6</xdr:col>
      <xdr:colOff>711200</xdr:colOff>
      <xdr:row>68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BF2E60-6E62-1947-9A8E-6DA05550FE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49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225D85-4B4F-0A46-9C04-2F21FABD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  <a:solidFill>
          <a:schemeClr val="bg1"/>
        </a:solidFill>
        <a:effectLst>
          <a:outerShdw blurRad="50800" dist="50800" dir="5400000" algn="ctr" rotWithShape="0">
            <a:schemeClr val="bg1"/>
          </a:outerShdw>
        </a:effec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9</xdr:col>
      <xdr:colOff>342900</xdr:colOff>
      <xdr:row>99</xdr:row>
      <xdr:rowOff>101600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CB3636-1E68-364E-9744-C9AE9A0A2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000"/>
          <a:ext cx="7772400" cy="100584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mit.du/~bazant" TargetMode="External"/><Relationship Id="rId1" Type="http://schemas.openxmlformats.org/officeDocument/2006/relationships/hyperlink" Target="mailto:bazant@mit.ed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08C9E-B58A-4B4F-95F1-93AA955A7887}">
  <dimension ref="B1:Q104"/>
  <sheetViews>
    <sheetView tabSelected="1" workbookViewId="0">
      <selection activeCell="G10" sqref="G10"/>
    </sheetView>
  </sheetViews>
  <sheetFormatPr baseColWidth="10" defaultRowHeight="16"/>
  <cols>
    <col min="1" max="1" width="8.5" customWidth="1"/>
    <col min="2" max="2" width="28.33203125" customWidth="1"/>
    <col min="3" max="3" width="6.6640625" customWidth="1"/>
    <col min="5" max="5" width="6.5" customWidth="1"/>
    <col min="6" max="6" width="14.33203125" customWidth="1"/>
    <col min="7" max="7" width="9.6640625" customWidth="1"/>
    <col min="8" max="8" width="38.5" customWidth="1"/>
    <col min="10" max="10" width="7.6640625" customWidth="1"/>
    <col min="11" max="11" width="7.5" customWidth="1"/>
  </cols>
  <sheetData>
    <row r="1" spans="2:17" ht="46" customHeight="1">
      <c r="B1" s="1" t="s">
        <v>0</v>
      </c>
      <c r="C1" s="2"/>
      <c r="D1" s="2"/>
      <c r="E1" s="2"/>
      <c r="F1" s="2"/>
      <c r="G1" s="2"/>
      <c r="J1" s="13" t="s">
        <v>64</v>
      </c>
      <c r="K1" t="s">
        <v>61</v>
      </c>
      <c r="L1" t="s">
        <v>62</v>
      </c>
    </row>
    <row r="2" spans="2:17">
      <c r="B2" s="3"/>
      <c r="C2" s="3"/>
      <c r="D2" s="3"/>
      <c r="E2" s="3"/>
      <c r="F2" s="3"/>
      <c r="G2" s="3"/>
      <c r="J2">
        <v>0</v>
      </c>
      <c r="K2">
        <v>10000</v>
      </c>
      <c r="L2" t="s">
        <v>66</v>
      </c>
      <c r="M2" t="s">
        <v>67</v>
      </c>
      <c r="N2" t="s">
        <v>65</v>
      </c>
      <c r="O2" t="s">
        <v>68</v>
      </c>
      <c r="P2" t="s">
        <v>63</v>
      </c>
      <c r="Q2">
        <f>C45/30</f>
        <v>2.707509539083333</v>
      </c>
    </row>
    <row r="3" spans="2:17" ht="19">
      <c r="B3" s="3"/>
      <c r="C3" s="11" t="s">
        <v>27</v>
      </c>
      <c r="D3" s="3"/>
      <c r="E3" s="3"/>
      <c r="F3" s="3"/>
      <c r="G3" s="3"/>
      <c r="J3">
        <f>Q2</f>
        <v>2.707509539083333</v>
      </c>
      <c r="K3">
        <f>1+L3*(1+1/(N3*J3))/(M3*J3)</f>
        <v>624.77050712715641</v>
      </c>
      <c r="L3">
        <f>C35</f>
        <v>0.1</v>
      </c>
      <c r="M3">
        <f>C36</f>
        <v>6.5008503699486456E-5</v>
      </c>
      <c r="N3">
        <f>C29</f>
        <v>3.7724409448818896</v>
      </c>
      <c r="O3">
        <f>C13/(3.14*6*6)</f>
        <v>7.9617834394904463</v>
      </c>
    </row>
    <row r="4" spans="2:17">
      <c r="B4" s="4"/>
      <c r="C4" s="4"/>
      <c r="D4" s="3"/>
      <c r="E4" s="3"/>
      <c r="F4" s="3"/>
      <c r="G4" s="3"/>
      <c r="J4">
        <f>J3+(J3-J2)</f>
        <v>5.4150190781666661</v>
      </c>
      <c r="K4">
        <f t="shared" ref="K4:K69" si="0">1+L4*(1+1/(N4*J4))/(M4*J4)</f>
        <v>298.97908792724468</v>
      </c>
      <c r="L4">
        <f>L3</f>
        <v>0.1</v>
      </c>
      <c r="M4">
        <f>M3</f>
        <v>6.5008503699486456E-5</v>
      </c>
      <c r="N4">
        <f>N3</f>
        <v>3.7724409448818896</v>
      </c>
      <c r="O4">
        <f>O3</f>
        <v>7.9617834394904463</v>
      </c>
    </row>
    <row r="5" spans="2:17">
      <c r="B5" s="6" t="s">
        <v>25</v>
      </c>
      <c r="C5" s="7" t="s">
        <v>1</v>
      </c>
      <c r="D5" s="7"/>
      <c r="E5" s="7" t="s">
        <v>2</v>
      </c>
      <c r="F5" s="7"/>
      <c r="G5" s="5"/>
      <c r="J5">
        <f t="shared" ref="J5:J70" si="1">J4+(J4-J3)</f>
        <v>8.1225286172499995</v>
      </c>
      <c r="K5">
        <f t="shared" si="0"/>
        <v>196.5624662545334</v>
      </c>
      <c r="L5">
        <f t="shared" ref="L5:L70" si="2">L4</f>
        <v>0.1</v>
      </c>
      <c r="M5">
        <f t="shared" ref="M5:M70" si="3">M4</f>
        <v>6.5008503699486456E-5</v>
      </c>
      <c r="N5">
        <f t="shared" ref="N5:N70" si="4">N4</f>
        <v>3.7724409448818896</v>
      </c>
      <c r="O5">
        <f t="shared" ref="O5:O70" si="5">O4</f>
        <v>7.9617834394904463</v>
      </c>
    </row>
    <row r="6" spans="2:17">
      <c r="B6" s="5" t="s">
        <v>5</v>
      </c>
      <c r="C6" s="5"/>
      <c r="D6" s="5"/>
      <c r="E6" s="5" t="s">
        <v>6</v>
      </c>
      <c r="F6" s="5"/>
      <c r="G6" s="5"/>
      <c r="J6">
        <f t="shared" si="1"/>
        <v>10.830038156333334</v>
      </c>
      <c r="K6">
        <f t="shared" si="0"/>
        <v>146.51300255453887</v>
      </c>
      <c r="L6">
        <f t="shared" si="2"/>
        <v>0.1</v>
      </c>
      <c r="M6">
        <f t="shared" si="3"/>
        <v>6.5008503699486456E-5</v>
      </c>
      <c r="N6">
        <f t="shared" si="4"/>
        <v>3.7724409448818896</v>
      </c>
      <c r="O6">
        <f t="shared" si="5"/>
        <v>7.9617834394904463</v>
      </c>
    </row>
    <row r="7" spans="2:17">
      <c r="B7" s="8" t="s">
        <v>26</v>
      </c>
      <c r="C7" s="9" t="s">
        <v>3</v>
      </c>
      <c r="D7" s="9"/>
      <c r="E7" s="9"/>
      <c r="F7" s="9"/>
      <c r="G7" s="9"/>
      <c r="J7">
        <f t="shared" si="1"/>
        <v>13.537547695416668</v>
      </c>
      <c r="K7">
        <f t="shared" si="0"/>
        <v>116.85415541817777</v>
      </c>
      <c r="L7">
        <f t="shared" si="2"/>
        <v>0.1</v>
      </c>
      <c r="M7">
        <f t="shared" si="3"/>
        <v>6.5008503699486456E-5</v>
      </c>
      <c r="N7">
        <f t="shared" si="4"/>
        <v>3.7724409448818896</v>
      </c>
      <c r="O7">
        <f t="shared" si="5"/>
        <v>7.9617834394904463</v>
      </c>
    </row>
    <row r="8" spans="2:17">
      <c r="B8" s="9" t="s">
        <v>4</v>
      </c>
      <c r="C8" s="9"/>
      <c r="D8" s="9"/>
      <c r="E8" s="9"/>
      <c r="F8" s="9"/>
      <c r="G8" s="9"/>
      <c r="J8">
        <f t="shared" si="1"/>
        <v>16.245057234500003</v>
      </c>
      <c r="K8">
        <f t="shared" si="0"/>
        <v>97.236103612118512</v>
      </c>
      <c r="L8">
        <f t="shared" si="2"/>
        <v>0.1</v>
      </c>
      <c r="M8">
        <f t="shared" si="3"/>
        <v>6.5008503699486456E-5</v>
      </c>
      <c r="N8">
        <f t="shared" si="4"/>
        <v>3.7724409448818896</v>
      </c>
      <c r="O8">
        <f t="shared" si="5"/>
        <v>7.9617834394904463</v>
      </c>
    </row>
    <row r="9" spans="2:17">
      <c r="J9">
        <f>J8+(J8-J7)</f>
        <v>18.952566773583335</v>
      </c>
      <c r="K9">
        <f t="shared" si="0"/>
        <v>83.298889277920168</v>
      </c>
      <c r="L9">
        <f>L8</f>
        <v>0.1</v>
      </c>
      <c r="M9">
        <f>M8</f>
        <v>6.5008503699486456E-5</v>
      </c>
      <c r="N9">
        <f>N8</f>
        <v>3.7724409448818896</v>
      </c>
      <c r="O9">
        <f>O8</f>
        <v>7.9617834394904463</v>
      </c>
    </row>
    <row r="10" spans="2:17">
      <c r="B10" s="10" t="s">
        <v>74</v>
      </c>
      <c r="C10" s="14" t="s">
        <v>75</v>
      </c>
    </row>
    <row r="12" spans="2:17">
      <c r="B12" s="10" t="s">
        <v>7</v>
      </c>
      <c r="J12">
        <f>J9+(J9-J8)</f>
        <v>21.660076312666668</v>
      </c>
      <c r="K12">
        <f t="shared" si="0"/>
        <v>72.887365924998605</v>
      </c>
      <c r="L12">
        <f>L9</f>
        <v>0.1</v>
      </c>
      <c r="M12">
        <f>M9</f>
        <v>6.5008503699486456E-5</v>
      </c>
      <c r="N12">
        <f>N9</f>
        <v>3.7724409448818896</v>
      </c>
      <c r="O12">
        <f>O9</f>
        <v>7.9617834394904463</v>
      </c>
    </row>
    <row r="13" spans="2:17">
      <c r="B13" t="s">
        <v>22</v>
      </c>
      <c r="C13" s="10">
        <v>900</v>
      </c>
      <c r="D13" t="s">
        <v>8</v>
      </c>
      <c r="E13">
        <f>C13*0.3048^2</f>
        <v>83.612736000000012</v>
      </c>
      <c r="F13" t="s">
        <v>9</v>
      </c>
      <c r="J13">
        <f>J12+(J12-J9)</f>
        <v>24.36758585175</v>
      </c>
      <c r="K13">
        <f t="shared" si="0"/>
        <v>64.81404029360165</v>
      </c>
      <c r="L13">
        <f t="shared" si="2"/>
        <v>0.1</v>
      </c>
      <c r="M13">
        <f t="shared" si="3"/>
        <v>6.5008503699486456E-5</v>
      </c>
      <c r="N13">
        <f t="shared" si="4"/>
        <v>3.7724409448818896</v>
      </c>
      <c r="O13">
        <f t="shared" si="5"/>
        <v>7.9617834394904463</v>
      </c>
    </row>
    <row r="14" spans="2:17">
      <c r="B14" t="s">
        <v>21</v>
      </c>
      <c r="C14" s="10">
        <v>12</v>
      </c>
      <c r="D14" t="s">
        <v>10</v>
      </c>
      <c r="E14">
        <f>C14*0.3048</f>
        <v>3.6576000000000004</v>
      </c>
      <c r="F14" t="s">
        <v>11</v>
      </c>
      <c r="J14">
        <f t="shared" si="1"/>
        <v>27.075095390833333</v>
      </c>
      <c r="K14">
        <f t="shared" si="0"/>
        <v>58.370831083635558</v>
      </c>
      <c r="L14">
        <f t="shared" si="2"/>
        <v>0.1</v>
      </c>
      <c r="M14">
        <f t="shared" si="3"/>
        <v>6.5008503699486456E-5</v>
      </c>
      <c r="N14">
        <f t="shared" si="4"/>
        <v>3.7724409448818896</v>
      </c>
      <c r="O14">
        <f t="shared" si="5"/>
        <v>7.9617834394904463</v>
      </c>
    </row>
    <row r="15" spans="2:17">
      <c r="B15" t="s">
        <v>20</v>
      </c>
      <c r="C15">
        <f>C13*C14</f>
        <v>10800</v>
      </c>
      <c r="D15" t="s">
        <v>12</v>
      </c>
      <c r="E15">
        <f>E14*E13</f>
        <v>305.82194319360008</v>
      </c>
      <c r="F15" t="s">
        <v>13</v>
      </c>
      <c r="J15">
        <f t="shared" si="1"/>
        <v>29.782604929916666</v>
      </c>
      <c r="K15">
        <f t="shared" si="0"/>
        <v>53.109330189631216</v>
      </c>
      <c r="L15">
        <f t="shared" si="2"/>
        <v>0.1</v>
      </c>
      <c r="M15">
        <f t="shared" si="3"/>
        <v>6.5008503699486456E-5</v>
      </c>
      <c r="N15">
        <f t="shared" si="4"/>
        <v>3.7724409448818896</v>
      </c>
      <c r="O15">
        <f t="shared" si="5"/>
        <v>7.9617834394904463</v>
      </c>
    </row>
    <row r="16" spans="2:17">
      <c r="B16" t="s">
        <v>18</v>
      </c>
      <c r="C16" s="10">
        <v>3</v>
      </c>
      <c r="D16" t="s">
        <v>17</v>
      </c>
      <c r="J16">
        <f t="shared" si="1"/>
        <v>32.490114468999998</v>
      </c>
      <c r="K16">
        <f t="shared" si="0"/>
        <v>48.731769427272226</v>
      </c>
      <c r="L16">
        <f t="shared" si="2"/>
        <v>0.1</v>
      </c>
      <c r="M16">
        <f t="shared" si="3"/>
        <v>6.5008503699486456E-5</v>
      </c>
      <c r="N16">
        <f t="shared" si="4"/>
        <v>3.7724409448818896</v>
      </c>
      <c r="O16">
        <f t="shared" si="5"/>
        <v>7.9617834394904463</v>
      </c>
    </row>
    <row r="17" spans="2:15">
      <c r="B17" t="s">
        <v>19</v>
      </c>
      <c r="C17">
        <f>C15/C16</f>
        <v>3600</v>
      </c>
      <c r="D17" t="s">
        <v>15</v>
      </c>
      <c r="E17">
        <f>E15/C16</f>
        <v>101.94064773120003</v>
      </c>
      <c r="F17" t="s">
        <v>16</v>
      </c>
      <c r="J17">
        <f t="shared" si="1"/>
        <v>35.197624008083331</v>
      </c>
      <c r="K17">
        <f t="shared" si="0"/>
        <v>45.032666521355154</v>
      </c>
      <c r="L17">
        <f t="shared" si="2"/>
        <v>0.1</v>
      </c>
      <c r="M17">
        <f t="shared" si="3"/>
        <v>6.5008503699486456E-5</v>
      </c>
      <c r="N17">
        <f t="shared" si="4"/>
        <v>3.7724409448818896</v>
      </c>
      <c r="O17">
        <f t="shared" si="5"/>
        <v>7.9617834394904463</v>
      </c>
    </row>
    <row r="18" spans="2:15">
      <c r="J18">
        <f t="shared" si="1"/>
        <v>37.905133547166663</v>
      </c>
      <c r="K18">
        <f t="shared" si="0"/>
        <v>41.865645340259412</v>
      </c>
      <c r="L18">
        <f t="shared" si="2"/>
        <v>0.1</v>
      </c>
      <c r="M18">
        <f t="shared" si="3"/>
        <v>6.5008503699486456E-5</v>
      </c>
      <c r="N18">
        <f t="shared" si="4"/>
        <v>3.7724409448818896</v>
      </c>
      <c r="O18">
        <f t="shared" si="5"/>
        <v>7.9617834394904463</v>
      </c>
    </row>
    <row r="19" spans="2:15">
      <c r="B19" s="10" t="s">
        <v>24</v>
      </c>
      <c r="J19">
        <f t="shared" si="1"/>
        <v>40.612643086249996</v>
      </c>
      <c r="K19">
        <f t="shared" si="0"/>
        <v>39.123610361211853</v>
      </c>
      <c r="L19">
        <f t="shared" si="2"/>
        <v>0.1</v>
      </c>
      <c r="M19">
        <f t="shared" si="3"/>
        <v>6.5008503699486456E-5</v>
      </c>
      <c r="N19">
        <f t="shared" si="4"/>
        <v>3.7724409448818896</v>
      </c>
      <c r="O19">
        <f t="shared" si="5"/>
        <v>7.9617834394904463</v>
      </c>
    </row>
    <row r="20" spans="2:15">
      <c r="B20" t="s">
        <v>23</v>
      </c>
      <c r="C20">
        <f>E20/(0.3048^3)</f>
        <v>17.657333360744293</v>
      </c>
      <c r="D20" t="s">
        <v>15</v>
      </c>
      <c r="E20" s="10">
        <v>0.5</v>
      </c>
      <c r="F20" t="s">
        <v>16</v>
      </c>
      <c r="J20">
        <f t="shared" si="1"/>
        <v>43.320152625333328</v>
      </c>
      <c r="K20">
        <f t="shared" si="0"/>
        <v>36.726399124431595</v>
      </c>
      <c r="L20">
        <f t="shared" si="2"/>
        <v>0.1</v>
      </c>
      <c r="M20">
        <f t="shared" si="3"/>
        <v>6.5008503699486456E-5</v>
      </c>
      <c r="N20">
        <f t="shared" si="4"/>
        <v>3.7724409448818896</v>
      </c>
      <c r="O20">
        <f t="shared" si="5"/>
        <v>7.9617834394904463</v>
      </c>
    </row>
    <row r="21" spans="2:15">
      <c r="B21" t="s">
        <v>33</v>
      </c>
      <c r="C21" s="10">
        <v>2</v>
      </c>
      <c r="D21" t="s">
        <v>28</v>
      </c>
      <c r="E21" t="s">
        <v>54</v>
      </c>
      <c r="J21">
        <f t="shared" si="1"/>
        <v>46.027662164416661</v>
      </c>
      <c r="K21">
        <f t="shared" si="0"/>
        <v>34.612816679710413</v>
      </c>
      <c r="L21">
        <f t="shared" si="2"/>
        <v>0.1</v>
      </c>
      <c r="M21">
        <f t="shared" si="3"/>
        <v>6.5008503699486456E-5</v>
      </c>
      <c r="N21">
        <f t="shared" si="4"/>
        <v>3.7724409448818896</v>
      </c>
      <c r="O21">
        <f t="shared" si="5"/>
        <v>7.9617834394904463</v>
      </c>
    </row>
    <row r="22" spans="2:15">
      <c r="J22">
        <f t="shared" si="1"/>
        <v>48.735171703499994</v>
      </c>
      <c r="K22">
        <f t="shared" si="0"/>
        <v>32.735339089562139</v>
      </c>
      <c r="L22">
        <f t="shared" si="2"/>
        <v>0.1</v>
      </c>
      <c r="M22">
        <f t="shared" si="3"/>
        <v>6.5008503699486456E-5</v>
      </c>
      <c r="N22">
        <f t="shared" si="4"/>
        <v>3.7724409448818896</v>
      </c>
      <c r="O22">
        <f t="shared" si="5"/>
        <v>7.9617834394904463</v>
      </c>
    </row>
    <row r="23" spans="2:15">
      <c r="B23" s="10" t="s">
        <v>34</v>
      </c>
      <c r="J23">
        <f t="shared" si="1"/>
        <v>51.442681242583326</v>
      </c>
      <c r="K23">
        <f t="shared" si="0"/>
        <v>31.056497810526196</v>
      </c>
      <c r="L23">
        <f t="shared" si="2"/>
        <v>0.1</v>
      </c>
      <c r="M23">
        <f t="shared" si="3"/>
        <v>6.5008503699486456E-5</v>
      </c>
      <c r="N23">
        <f t="shared" si="4"/>
        <v>3.7724409448818896</v>
      </c>
      <c r="O23">
        <f t="shared" si="5"/>
        <v>7.9617834394904463</v>
      </c>
    </row>
    <row r="24" spans="2:15">
      <c r="B24" t="s">
        <v>39</v>
      </c>
      <c r="C24" s="10">
        <v>30</v>
      </c>
      <c r="D24" t="s">
        <v>40</v>
      </c>
      <c r="G24" t="s">
        <v>70</v>
      </c>
      <c r="J24">
        <f t="shared" si="1"/>
        <v>54.150190781666659</v>
      </c>
      <c r="K24">
        <f t="shared" si="0"/>
        <v>29.546353885454444</v>
      </c>
      <c r="L24">
        <f t="shared" si="2"/>
        <v>0.1</v>
      </c>
      <c r="M24">
        <f t="shared" si="3"/>
        <v>6.5008503699486456E-5</v>
      </c>
      <c r="N24">
        <f t="shared" si="4"/>
        <v>3.7724409448818896</v>
      </c>
      <c r="O24">
        <f t="shared" si="5"/>
        <v>7.9617834394904463</v>
      </c>
    </row>
    <row r="25" spans="2:15">
      <c r="B25" t="s">
        <v>35</v>
      </c>
      <c r="C25" s="10">
        <v>0.3</v>
      </c>
      <c r="D25" t="s">
        <v>14</v>
      </c>
      <c r="E25">
        <f>1/C25</f>
        <v>3.3333333333333335</v>
      </c>
      <c r="F25" t="s">
        <v>36</v>
      </c>
      <c r="J25">
        <f t="shared" si="1"/>
        <v>56.857700320749991</v>
      </c>
      <c r="K25">
        <f t="shared" si="0"/>
        <v>28.180697049350567</v>
      </c>
      <c r="L25">
        <f t="shared" si="2"/>
        <v>0.1</v>
      </c>
      <c r="M25">
        <f t="shared" si="3"/>
        <v>6.5008503699486456E-5</v>
      </c>
      <c r="N25">
        <f t="shared" si="4"/>
        <v>3.7724409448818896</v>
      </c>
      <c r="O25">
        <f t="shared" si="5"/>
        <v>7.9617834394904463</v>
      </c>
    </row>
    <row r="26" spans="2:15">
      <c r="J26">
        <f t="shared" si="1"/>
        <v>59.565209859833324</v>
      </c>
      <c r="K26">
        <f t="shared" si="0"/>
        <v>26.939738106085585</v>
      </c>
      <c r="L26">
        <f t="shared" si="2"/>
        <v>0.1</v>
      </c>
      <c r="M26">
        <f t="shared" si="3"/>
        <v>6.5008503699486456E-5</v>
      </c>
      <c r="N26">
        <f t="shared" si="4"/>
        <v>3.7724409448818896</v>
      </c>
      <c r="O26">
        <f t="shared" si="5"/>
        <v>7.9617834394904463</v>
      </c>
    </row>
    <row r="27" spans="2:15">
      <c r="B27" s="5" t="s">
        <v>38</v>
      </c>
      <c r="J27">
        <f t="shared" si="1"/>
        <v>62.272719398916657</v>
      </c>
      <c r="K27">
        <f t="shared" si="0"/>
        <v>25.80714383351086</v>
      </c>
      <c r="L27">
        <f t="shared" si="2"/>
        <v>0.1</v>
      </c>
      <c r="M27">
        <f t="shared" si="3"/>
        <v>6.5008503699486456E-5</v>
      </c>
      <c r="N27">
        <f t="shared" si="4"/>
        <v>3.7724409448818896</v>
      </c>
      <c r="O27">
        <f t="shared" si="5"/>
        <v>7.9617834394904463</v>
      </c>
    </row>
    <row r="28" spans="2:15">
      <c r="B28" t="s">
        <v>31</v>
      </c>
      <c r="C28">
        <f>3*(C21/5)^2</f>
        <v>0.48000000000000009</v>
      </c>
      <c r="D28" t="s">
        <v>29</v>
      </c>
      <c r="E28">
        <f>C28*60*60/1000</f>
        <v>1.7280000000000002</v>
      </c>
      <c r="F28" t="s">
        <v>30</v>
      </c>
      <c r="J28">
        <f t="shared" si="1"/>
        <v>64.980228937999982</v>
      </c>
      <c r="K28">
        <f t="shared" si="0"/>
        <v>24.769314118939359</v>
      </c>
      <c r="L28">
        <f t="shared" si="2"/>
        <v>0.1</v>
      </c>
      <c r="M28">
        <f t="shared" si="3"/>
        <v>6.5008503699486456E-5</v>
      </c>
      <c r="N28">
        <f t="shared" si="4"/>
        <v>3.7724409448818896</v>
      </c>
      <c r="O28">
        <f t="shared" si="5"/>
        <v>7.9617834394904463</v>
      </c>
    </row>
    <row r="29" spans="2:15">
      <c r="B29" t="s">
        <v>37</v>
      </c>
      <c r="C29">
        <f>C16+C25+E28/E14</f>
        <v>3.7724409448818896</v>
      </c>
      <c r="D29" t="s">
        <v>14</v>
      </c>
      <c r="E29">
        <f>1/C29</f>
        <v>0.26508035900647048</v>
      </c>
      <c r="F29" t="s">
        <v>41</v>
      </c>
      <c r="J29">
        <f t="shared" si="1"/>
        <v>67.687738477083315</v>
      </c>
      <c r="K29">
        <f t="shared" si="0"/>
        <v>23.814833243345426</v>
      </c>
      <c r="L29">
        <f t="shared" si="2"/>
        <v>0.1</v>
      </c>
      <c r="M29">
        <f t="shared" si="3"/>
        <v>6.5008503699486456E-5</v>
      </c>
      <c r="N29">
        <f t="shared" si="4"/>
        <v>3.7724409448818896</v>
      </c>
      <c r="O29">
        <f t="shared" si="5"/>
        <v>7.9617834394904463</v>
      </c>
    </row>
    <row r="30" spans="2:15">
      <c r="B30" t="s">
        <v>42</v>
      </c>
      <c r="C30">
        <f>E20/(C29*E15)</f>
        <v>4.3339002466324304E-4</v>
      </c>
      <c r="D30" t="s">
        <v>77</v>
      </c>
      <c r="J30">
        <f t="shared" si="1"/>
        <v>70.395248016166647</v>
      </c>
      <c r="K30">
        <f t="shared" si="0"/>
        <v>22.934048256912295</v>
      </c>
      <c r="L30">
        <f t="shared" si="2"/>
        <v>0.1</v>
      </c>
      <c r="M30">
        <f t="shared" si="3"/>
        <v>6.5008503699486456E-5</v>
      </c>
      <c r="N30">
        <f t="shared" si="4"/>
        <v>3.7724409448818896</v>
      </c>
      <c r="O30">
        <f t="shared" si="5"/>
        <v>7.9617834394904463</v>
      </c>
    </row>
    <row r="31" spans="2:15">
      <c r="B31" t="s">
        <v>43</v>
      </c>
      <c r="C31">
        <f>C24*C30</f>
        <v>1.3001700739897291E-2</v>
      </c>
      <c r="D31" t="s">
        <v>50</v>
      </c>
      <c r="J31">
        <f t="shared" si="1"/>
        <v>73.10275755524998</v>
      </c>
      <c r="K31">
        <f t="shared" si="0"/>
        <v>22.118741380321723</v>
      </c>
      <c r="L31">
        <f t="shared" si="2"/>
        <v>0.1</v>
      </c>
      <c r="M31">
        <f t="shared" si="3"/>
        <v>6.5008503699486456E-5</v>
      </c>
      <c r="N31">
        <f t="shared" si="4"/>
        <v>3.7724409448818896</v>
      </c>
      <c r="O31">
        <f t="shared" si="5"/>
        <v>7.9617834394904463</v>
      </c>
    </row>
    <row r="32" spans="2:15">
      <c r="J32">
        <f t="shared" si="1"/>
        <v>75.810267094333312</v>
      </c>
      <c r="K32">
        <f t="shared" si="0"/>
        <v>21.361872845454538</v>
      </c>
      <c r="L32">
        <f t="shared" si="2"/>
        <v>0.1</v>
      </c>
      <c r="M32">
        <f t="shared" si="3"/>
        <v>6.5008503699486456E-5</v>
      </c>
      <c r="N32">
        <f t="shared" si="4"/>
        <v>3.7724409448818896</v>
      </c>
      <c r="O32">
        <f t="shared" si="5"/>
        <v>7.9617834394904463</v>
      </c>
    </row>
    <row r="33" spans="2:15">
      <c r="B33" s="10" t="s">
        <v>47</v>
      </c>
      <c r="J33">
        <f t="shared" si="1"/>
        <v>78.517776633416645</v>
      </c>
      <c r="K33">
        <f t="shared" si="0"/>
        <v>20.657377117025181</v>
      </c>
      <c r="L33">
        <f t="shared" si="2"/>
        <v>0.1</v>
      </c>
      <c r="M33">
        <f t="shared" si="3"/>
        <v>6.5008503699486456E-5</v>
      </c>
      <c r="N33">
        <f t="shared" si="4"/>
        <v>3.7724409448818896</v>
      </c>
      <c r="O33">
        <f t="shared" si="5"/>
        <v>7.9617834394904463</v>
      </c>
    </row>
    <row r="34" spans="2:15">
      <c r="B34" t="s">
        <v>32</v>
      </c>
      <c r="C34" s="10">
        <v>0.1</v>
      </c>
      <c r="D34" t="s">
        <v>69</v>
      </c>
      <c r="J34">
        <f t="shared" si="1"/>
        <v>81.225286172499978</v>
      </c>
      <c r="K34">
        <f t="shared" si="0"/>
        <v>20</v>
      </c>
      <c r="L34">
        <f t="shared" si="2"/>
        <v>0.1</v>
      </c>
      <c r="M34">
        <f t="shared" si="3"/>
        <v>6.5008503699486456E-5</v>
      </c>
      <c r="N34">
        <f t="shared" si="4"/>
        <v>3.7724409448818896</v>
      </c>
      <c r="O34">
        <f t="shared" si="5"/>
        <v>7.9617834394904463</v>
      </c>
    </row>
    <row r="35" spans="2:15">
      <c r="B35" t="s">
        <v>48</v>
      </c>
      <c r="C35" s="10">
        <v>0.1</v>
      </c>
      <c r="D35" t="s">
        <v>76</v>
      </c>
      <c r="J35">
        <f t="shared" si="1"/>
        <v>83.93279571158331</v>
      </c>
      <c r="K35">
        <f t="shared" si="0"/>
        <v>19.38516737209347</v>
      </c>
      <c r="L35">
        <f t="shared" si="2"/>
        <v>0.1</v>
      </c>
      <c r="M35">
        <f t="shared" si="3"/>
        <v>6.5008503699486456E-5</v>
      </c>
      <c r="N35">
        <f t="shared" si="4"/>
        <v>3.7724409448818896</v>
      </c>
      <c r="O35">
        <f t="shared" si="5"/>
        <v>7.9617834394904463</v>
      </c>
    </row>
    <row r="36" spans="2:15">
      <c r="B36" t="s">
        <v>51</v>
      </c>
      <c r="C36">
        <f>(E20*C34)^2*C24/(E15*C29)</f>
        <v>6.5008503699486456E-5</v>
      </c>
      <c r="D36" t="s">
        <v>14</v>
      </c>
      <c r="E36" t="s">
        <v>52</v>
      </c>
      <c r="J36">
        <f t="shared" si="1"/>
        <v>86.640305250666643</v>
      </c>
      <c r="K36">
        <f t="shared" si="0"/>
        <v>18.808878602698876</v>
      </c>
      <c r="L36">
        <f t="shared" si="2"/>
        <v>0.1</v>
      </c>
      <c r="M36">
        <f t="shared" si="3"/>
        <v>6.5008503699486456E-5</v>
      </c>
      <c r="N36">
        <f t="shared" si="4"/>
        <v>3.7724409448818896</v>
      </c>
      <c r="O36">
        <f t="shared" si="5"/>
        <v>7.9617834394904463</v>
      </c>
    </row>
    <row r="37" spans="2:15">
      <c r="J37">
        <f t="shared" si="1"/>
        <v>89.347814789749975</v>
      </c>
      <c r="K37">
        <f t="shared" si="0"/>
        <v>18.267619406561497</v>
      </c>
      <c r="L37">
        <f t="shared" si="2"/>
        <v>0.1</v>
      </c>
      <c r="M37">
        <f t="shared" si="3"/>
        <v>6.5008503699486456E-5</v>
      </c>
      <c r="N37">
        <f t="shared" si="4"/>
        <v>3.7724409448818896</v>
      </c>
      <c r="O37">
        <f t="shared" si="5"/>
        <v>7.9617834394904463</v>
      </c>
    </row>
    <row r="38" spans="2:15">
      <c r="B38" s="12" t="s">
        <v>44</v>
      </c>
      <c r="J38">
        <f t="shared" si="1"/>
        <v>92.055324328833308</v>
      </c>
      <c r="K38">
        <f t="shared" si="0"/>
        <v>17.758290119660284</v>
      </c>
      <c r="L38">
        <f t="shared" si="2"/>
        <v>0.1</v>
      </c>
      <c r="M38">
        <f t="shared" si="3"/>
        <v>6.5008503699486456E-5</v>
      </c>
      <c r="N38">
        <f t="shared" si="4"/>
        <v>3.7724409448818896</v>
      </c>
      <c r="O38">
        <f t="shared" si="5"/>
        <v>7.9617834394904463</v>
      </c>
    </row>
    <row r="39" spans="2:15">
      <c r="B39" t="s">
        <v>45</v>
      </c>
      <c r="C39" s="10">
        <v>30</v>
      </c>
      <c r="D39" s="10" t="s">
        <v>46</v>
      </c>
      <c r="E39" t="s">
        <v>49</v>
      </c>
      <c r="J39">
        <f t="shared" si="1"/>
        <v>94.76283386791664</v>
      </c>
      <c r="K39">
        <f t="shared" si="0"/>
        <v>17.278146304415603</v>
      </c>
      <c r="L39">
        <f t="shared" si="2"/>
        <v>0.1</v>
      </c>
      <c r="M39">
        <f t="shared" si="3"/>
        <v>6.5008503699486456E-5</v>
      </c>
      <c r="N39">
        <f t="shared" si="4"/>
        <v>3.7724409448818896</v>
      </c>
      <c r="O39">
        <f t="shared" si="5"/>
        <v>7.9617834394904463</v>
      </c>
    </row>
    <row r="40" spans="2:15">
      <c r="B40" t="s">
        <v>60</v>
      </c>
      <c r="C40" s="12">
        <f>1+C35*(1+1/(C29*C39))/(C36*C39)</f>
        <v>52.728412672000019</v>
      </c>
      <c r="D40" s="12" t="s">
        <v>71</v>
      </c>
      <c r="E40" t="s">
        <v>72</v>
      </c>
      <c r="J40">
        <f t="shared" si="1"/>
        <v>97.470343406999973</v>
      </c>
      <c r="K40">
        <f t="shared" si="0"/>
        <v>16.824749280471401</v>
      </c>
      <c r="L40">
        <f t="shared" si="2"/>
        <v>0.1</v>
      </c>
      <c r="M40">
        <f t="shared" si="3"/>
        <v>6.5008503699486456E-5</v>
      </c>
      <c r="N40">
        <f t="shared" si="4"/>
        <v>3.7724409448818896</v>
      </c>
      <c r="O40">
        <f t="shared" si="5"/>
        <v>7.9617834394904463</v>
      </c>
    </row>
    <row r="41" spans="2:15">
      <c r="C41">
        <f>1+C35/(C36*C39)</f>
        <v>52.275343126528014</v>
      </c>
      <c r="D41" t="s">
        <v>71</v>
      </c>
      <c r="E41" t="s">
        <v>73</v>
      </c>
      <c r="J41">
        <f t="shared" si="1"/>
        <v>100.17785294608331</v>
      </c>
      <c r="K41">
        <f t="shared" si="0"/>
        <v>16.395924698373086</v>
      </c>
      <c r="L41">
        <f t="shared" si="2"/>
        <v>0.1</v>
      </c>
      <c r="M41">
        <f t="shared" si="3"/>
        <v>6.5008503699486456E-5</v>
      </c>
      <c r="N41">
        <f t="shared" si="4"/>
        <v>3.7724409448818896</v>
      </c>
      <c r="O41">
        <f t="shared" si="5"/>
        <v>7.9617834394904463</v>
      </c>
    </row>
    <row r="42" spans="2:15">
      <c r="J42">
        <f t="shared" si="1"/>
        <v>102.88536248516664</v>
      </c>
      <c r="K42">
        <f t="shared" si="0"/>
        <v>15.989727670813421</v>
      </c>
      <c r="L42">
        <f t="shared" si="2"/>
        <v>0.1</v>
      </c>
      <c r="M42">
        <f t="shared" si="3"/>
        <v>6.5008503699486456E-5</v>
      </c>
      <c r="N42">
        <f t="shared" si="4"/>
        <v>3.7724409448818896</v>
      </c>
      <c r="O42">
        <f t="shared" si="5"/>
        <v>7.9617834394904463</v>
      </c>
    </row>
    <row r="43" spans="2:15">
      <c r="B43" s="12" t="s">
        <v>53</v>
      </c>
      <c r="J43">
        <f t="shared" si="1"/>
        <v>105.59287202424997</v>
      </c>
      <c r="K43">
        <f t="shared" si="0"/>
        <v>15.604413281549244</v>
      </c>
      <c r="L43">
        <f t="shared" si="2"/>
        <v>0.1</v>
      </c>
      <c r="M43">
        <f t="shared" si="3"/>
        <v>6.5008503699486456E-5</v>
      </c>
      <c r="N43">
        <f t="shared" si="4"/>
        <v>3.7724409448818896</v>
      </c>
      <c r="O43">
        <f t="shared" si="5"/>
        <v>7.9617834394904463</v>
      </c>
    </row>
    <row r="44" spans="2:15">
      <c r="B44" t="s">
        <v>55</v>
      </c>
      <c r="C44" s="10">
        <v>20</v>
      </c>
      <c r="D44" s="10" t="s">
        <v>56</v>
      </c>
      <c r="J44">
        <f t="shared" si="1"/>
        <v>108.3003815633333</v>
      </c>
      <c r="K44">
        <f t="shared" si="0"/>
        <v>15.238411528636389</v>
      </c>
      <c r="L44">
        <f t="shared" si="2"/>
        <v>0.1</v>
      </c>
      <c r="M44">
        <f t="shared" si="3"/>
        <v>6.5008503699486456E-5</v>
      </c>
      <c r="N44">
        <f t="shared" si="4"/>
        <v>3.7724409448818896</v>
      </c>
      <c r="O44">
        <f t="shared" si="5"/>
        <v>7.9617834394904463</v>
      </c>
    </row>
    <row r="45" spans="2:15">
      <c r="B45" t="s">
        <v>57</v>
      </c>
      <c r="C45" s="12">
        <f>C46*(1+SQRT(1+4/(C29*C46)))/2</f>
        <v>81.225286172499992</v>
      </c>
      <c r="D45" s="12" t="s">
        <v>46</v>
      </c>
      <c r="E45">
        <f>C45*60</f>
        <v>4873.5171703499991</v>
      </c>
      <c r="F45" t="s">
        <v>58</v>
      </c>
      <c r="J45">
        <f t="shared" si="1"/>
        <v>111.00789110241664</v>
      </c>
      <c r="K45">
        <f t="shared" si="0"/>
        <v>14.890305943129118</v>
      </c>
      <c r="L45">
        <f t="shared" si="2"/>
        <v>0.1</v>
      </c>
      <c r="M45">
        <f t="shared" si="3"/>
        <v>6.5008503699486456E-5</v>
      </c>
      <c r="N45">
        <f t="shared" si="4"/>
        <v>3.7724409448818896</v>
      </c>
      <c r="O45">
        <f t="shared" si="5"/>
        <v>7.9617834394904463</v>
      </c>
    </row>
    <row r="46" spans="2:15">
      <c r="C46">
        <f>C35/((C44-1)*C36)</f>
        <v>80.961068094517913</v>
      </c>
      <c r="D46" t="s">
        <v>46</v>
      </c>
      <c r="E46">
        <f>C46*60</f>
        <v>4857.6640856710746</v>
      </c>
      <c r="F46" t="s">
        <v>59</v>
      </c>
      <c r="J46">
        <f t="shared" si="1"/>
        <v>113.71540064149997</v>
      </c>
      <c r="K46">
        <f t="shared" si="0"/>
        <v>14.558815269264098</v>
      </c>
      <c r="L46">
        <f t="shared" si="2"/>
        <v>0.1</v>
      </c>
      <c r="M46">
        <f t="shared" si="3"/>
        <v>6.5008503699486456E-5</v>
      </c>
      <c r="N46">
        <f t="shared" si="4"/>
        <v>3.7724409448818896</v>
      </c>
      <c r="O46">
        <f t="shared" si="5"/>
        <v>7.9617834394904463</v>
      </c>
    </row>
    <row r="47" spans="2:15">
      <c r="J47">
        <f t="shared" si="1"/>
        <v>116.4229101805833</v>
      </c>
      <c r="K47">
        <f t="shared" si="0"/>
        <v>14.242777706632607</v>
      </c>
      <c r="L47">
        <f t="shared" si="2"/>
        <v>0.1</v>
      </c>
      <c r="M47">
        <f t="shared" si="3"/>
        <v>6.5008503699486456E-5</v>
      </c>
      <c r="N47">
        <f t="shared" si="4"/>
        <v>3.7724409448818896</v>
      </c>
      <c r="O47">
        <f t="shared" si="5"/>
        <v>7.9617834394904463</v>
      </c>
    </row>
    <row r="48" spans="2:15">
      <c r="J48">
        <f t="shared" si="1"/>
        <v>119.13041971966663</v>
      </c>
      <c r="K48">
        <f t="shared" si="0"/>
        <v>13.941137305860288</v>
      </c>
      <c r="L48">
        <f t="shared" si="2"/>
        <v>0.1</v>
      </c>
      <c r="M48">
        <f t="shared" si="3"/>
        <v>6.5008503699486456E-5</v>
      </c>
      <c r="N48">
        <f t="shared" si="4"/>
        <v>3.7724409448818896</v>
      </c>
      <c r="O48">
        <f t="shared" si="5"/>
        <v>7.9617834394904463</v>
      </c>
    </row>
    <row r="49" spans="10:15">
      <c r="J49">
        <f t="shared" si="1"/>
        <v>121.83792925874997</v>
      </c>
      <c r="K49">
        <f t="shared" si="0"/>
        <v>13.652932182087575</v>
      </c>
      <c r="L49">
        <f t="shared" si="2"/>
        <v>0.1</v>
      </c>
      <c r="M49">
        <f t="shared" si="3"/>
        <v>6.5008503699486456E-5</v>
      </c>
      <c r="N49">
        <f t="shared" si="4"/>
        <v>3.7724409448818896</v>
      </c>
      <c r="O49">
        <f t="shared" si="5"/>
        <v>7.9617834394904463</v>
      </c>
    </row>
    <row r="50" spans="10:15">
      <c r="J50">
        <f t="shared" si="1"/>
        <v>124.5454387978333</v>
      </c>
      <c r="K50">
        <f t="shared" si="0"/>
        <v>13.377284269049694</v>
      </c>
      <c r="L50">
        <f t="shared" si="2"/>
        <v>0.1</v>
      </c>
      <c r="M50">
        <f t="shared" si="3"/>
        <v>6.5008503699486456E-5</v>
      </c>
      <c r="N50">
        <f t="shared" si="4"/>
        <v>3.7724409448818896</v>
      </c>
      <c r="O50">
        <f t="shared" si="5"/>
        <v>7.9617834394904463</v>
      </c>
    </row>
    <row r="51" spans="10:15">
      <c r="J51">
        <f t="shared" si="1"/>
        <v>127.25294833691663</v>
      </c>
      <c r="K51">
        <f t="shared" si="0"/>
        <v>13.113390383834757</v>
      </c>
      <c r="L51">
        <f t="shared" si="2"/>
        <v>0.1</v>
      </c>
      <c r="M51">
        <f t="shared" si="3"/>
        <v>6.5008503699486456E-5</v>
      </c>
      <c r="N51">
        <f t="shared" si="4"/>
        <v>3.7724409448818896</v>
      </c>
      <c r="O51">
        <f t="shared" si="5"/>
        <v>7.9617834394904463</v>
      </c>
    </row>
    <row r="52" spans="10:15">
      <c r="J52">
        <f t="shared" si="1"/>
        <v>129.96045787599996</v>
      </c>
      <c r="K52">
        <f t="shared" si="0"/>
        <v>12.860514410795489</v>
      </c>
      <c r="L52">
        <f t="shared" si="2"/>
        <v>0.1</v>
      </c>
      <c r="M52">
        <f t="shared" si="3"/>
        <v>6.5008503699486456E-5</v>
      </c>
      <c r="N52">
        <f t="shared" si="4"/>
        <v>3.7724409448818896</v>
      </c>
      <c r="O52">
        <f t="shared" si="5"/>
        <v>7.9617834394904463</v>
      </c>
    </row>
    <row r="53" spans="10:15">
      <c r="J53">
        <f t="shared" si="1"/>
        <v>132.6679674150833</v>
      </c>
      <c r="K53">
        <f t="shared" si="0"/>
        <v>12.617980444420917</v>
      </c>
      <c r="L53">
        <f t="shared" si="2"/>
        <v>0.1</v>
      </c>
      <c r="M53">
        <f t="shared" si="3"/>
        <v>6.5008503699486456E-5</v>
      </c>
      <c r="N53">
        <f t="shared" si="4"/>
        <v>3.7724409448818896</v>
      </c>
      <c r="O53">
        <f t="shared" si="5"/>
        <v>7.9617834394904463</v>
      </c>
    </row>
    <row r="54" spans="10:15">
      <c r="J54">
        <f t="shared" si="1"/>
        <v>135.37547695416663</v>
      </c>
      <c r="K54">
        <f t="shared" si="0"/>
        <v>12.385166756654579</v>
      </c>
      <c r="L54">
        <f t="shared" si="2"/>
        <v>0.1</v>
      </c>
      <c r="M54">
        <f t="shared" si="3"/>
        <v>6.5008503699486456E-5</v>
      </c>
      <c r="N54">
        <f t="shared" si="4"/>
        <v>3.7724409448818896</v>
      </c>
      <c r="O54">
        <f t="shared" si="5"/>
        <v>7.9617834394904463</v>
      </c>
    </row>
    <row r="55" spans="10:15">
      <c r="J55">
        <f t="shared" si="1"/>
        <v>138.08298649324996</v>
      </c>
      <c r="K55">
        <f t="shared" si="0"/>
        <v>12.161500475285761</v>
      </c>
      <c r="L55">
        <f t="shared" si="2"/>
        <v>0.1</v>
      </c>
      <c r="M55">
        <f t="shared" si="3"/>
        <v>6.5008503699486456E-5</v>
      </c>
      <c r="N55">
        <f t="shared" si="4"/>
        <v>3.7724409448818896</v>
      </c>
      <c r="O55">
        <f t="shared" si="5"/>
        <v>7.9617834394904463</v>
      </c>
    </row>
    <row r="56" spans="10:15">
      <c r="J56">
        <f t="shared" si="1"/>
        <v>140.79049603233329</v>
      </c>
      <c r="K56">
        <f t="shared" si="0"/>
        <v>11.946452877514826</v>
      </c>
      <c r="L56">
        <f t="shared" si="2"/>
        <v>0.1</v>
      </c>
      <c r="M56">
        <f t="shared" si="3"/>
        <v>6.5008503699486456E-5</v>
      </c>
      <c r="N56">
        <f t="shared" si="4"/>
        <v>3.7724409448818896</v>
      </c>
      <c r="O56">
        <f t="shared" si="5"/>
        <v>7.9617834394904463</v>
      </c>
    </row>
    <row r="57" spans="10:15">
      <c r="J57">
        <f t="shared" si="1"/>
        <v>143.49800557141663</v>
      </c>
      <c r="K57">
        <f t="shared" si="0"/>
        <v>11.739535217295092</v>
      </c>
      <c r="L57">
        <f t="shared" si="2"/>
        <v>0.1</v>
      </c>
      <c r="M57">
        <f t="shared" si="3"/>
        <v>6.5008503699486456E-5</v>
      </c>
      <c r="N57">
        <f t="shared" si="4"/>
        <v>3.7724409448818896</v>
      </c>
      <c r="O57">
        <f t="shared" si="5"/>
        <v>7.9617834394904463</v>
      </c>
    </row>
    <row r="58" spans="10:15">
      <c r="J58">
        <f t="shared" si="1"/>
        <v>146.20551511049996</v>
      </c>
      <c r="K58">
        <f t="shared" si="0"/>
        <v>11.540295017134341</v>
      </c>
      <c r="L58">
        <f t="shared" si="2"/>
        <v>0.1</v>
      </c>
      <c r="M58">
        <f t="shared" si="3"/>
        <v>6.5008503699486456E-5</v>
      </c>
      <c r="N58">
        <f t="shared" si="4"/>
        <v>3.7724409448818896</v>
      </c>
      <c r="O58">
        <f t="shared" si="5"/>
        <v>7.9617834394904463</v>
      </c>
    </row>
    <row r="59" spans="10:15">
      <c r="J59">
        <f t="shared" si="1"/>
        <v>148.91302464958329</v>
      </c>
      <c r="K59">
        <f t="shared" si="0"/>
        <v>11.348312765139028</v>
      </c>
      <c r="L59">
        <f t="shared" si="2"/>
        <v>0.1</v>
      </c>
      <c r="M59">
        <f t="shared" si="3"/>
        <v>6.5008503699486456E-5</v>
      </c>
      <c r="N59">
        <f t="shared" si="4"/>
        <v>3.7724409448818896</v>
      </c>
      <c r="O59">
        <f t="shared" si="5"/>
        <v>7.9617834394904463</v>
      </c>
    </row>
    <row r="60" spans="10:15">
      <c r="J60">
        <f t="shared" si="1"/>
        <v>151.62053418866662</v>
      </c>
      <c r="K60">
        <f t="shared" si="0"/>
        <v>11.163198966558477</v>
      </c>
      <c r="L60">
        <f t="shared" si="2"/>
        <v>0.1</v>
      </c>
      <c r="M60">
        <f t="shared" si="3"/>
        <v>6.5008503699486456E-5</v>
      </c>
      <c r="N60">
        <f t="shared" si="4"/>
        <v>3.7724409448818896</v>
      </c>
      <c r="O60">
        <f t="shared" si="5"/>
        <v>7.9617834394904463</v>
      </c>
    </row>
    <row r="61" spans="10:15">
      <c r="J61">
        <f t="shared" si="1"/>
        <v>154.32804372774996</v>
      </c>
      <c r="K61">
        <f t="shared" si="0"/>
        <v>10.984591506220131</v>
      </c>
      <c r="L61">
        <f t="shared" si="2"/>
        <v>0.1</v>
      </c>
      <c r="M61">
        <f t="shared" si="3"/>
        <v>6.5008503699486456E-5</v>
      </c>
      <c r="N61">
        <f t="shared" si="4"/>
        <v>3.7724409448818896</v>
      </c>
      <c r="O61">
        <f t="shared" si="5"/>
        <v>7.9617834394904463</v>
      </c>
    </row>
    <row r="62" spans="10:15">
      <c r="J62">
        <f t="shared" si="1"/>
        <v>157.03555326683329</v>
      </c>
      <c r="K62">
        <f t="shared" si="0"/>
        <v>10.812153284272004</v>
      </c>
      <c r="L62">
        <f t="shared" si="2"/>
        <v>0.1</v>
      </c>
      <c r="M62">
        <f t="shared" si="3"/>
        <v>6.5008503699486456E-5</v>
      </c>
      <c r="N62">
        <f t="shared" si="4"/>
        <v>3.7724409448818896</v>
      </c>
      <c r="O62">
        <f t="shared" si="5"/>
        <v>7.9617834394904463</v>
      </c>
    </row>
    <row r="63" spans="10:15">
      <c r="J63">
        <f t="shared" si="1"/>
        <v>159.74306280591662</v>
      </c>
      <c r="K63">
        <f t="shared" si="0"/>
        <v>10.645570092752902</v>
      </c>
      <c r="L63">
        <f t="shared" si="2"/>
        <v>0.1</v>
      </c>
      <c r="M63">
        <f t="shared" si="3"/>
        <v>6.5008503699486456E-5</v>
      </c>
      <c r="N63">
        <f t="shared" si="4"/>
        <v>3.7724409448818896</v>
      </c>
      <c r="O63">
        <f t="shared" si="5"/>
        <v>7.9617834394904463</v>
      </c>
    </row>
    <row r="64" spans="10:15">
      <c r="J64">
        <f t="shared" si="1"/>
        <v>162.45057234499996</v>
      </c>
      <c r="K64">
        <f t="shared" si="0"/>
        <v>10.484548704848521</v>
      </c>
      <c r="L64">
        <f t="shared" si="2"/>
        <v>0.1</v>
      </c>
      <c r="M64">
        <f t="shared" si="3"/>
        <v>6.5008503699486456E-5</v>
      </c>
      <c r="N64">
        <f t="shared" si="4"/>
        <v>3.7724409448818896</v>
      </c>
      <c r="O64">
        <f t="shared" si="5"/>
        <v>7.9617834394904463</v>
      </c>
    </row>
    <row r="65" spans="10:15">
      <c r="J65">
        <f t="shared" si="1"/>
        <v>165.15808188408329</v>
      </c>
      <c r="K65">
        <f t="shared" si="0"/>
        <v>10.328815152388199</v>
      </c>
      <c r="L65">
        <f t="shared" si="2"/>
        <v>0.1</v>
      </c>
      <c r="M65">
        <f t="shared" si="3"/>
        <v>6.5008503699486456E-5</v>
      </c>
      <c r="N65">
        <f t="shared" si="4"/>
        <v>3.7724409448818896</v>
      </c>
      <c r="O65">
        <f t="shared" si="5"/>
        <v>7.9617834394904463</v>
      </c>
    </row>
    <row r="66" spans="10:15">
      <c r="J66">
        <f t="shared" si="1"/>
        <v>167.86559142316662</v>
      </c>
      <c r="K66">
        <f t="shared" si="0"/>
        <v>10.178113170296127</v>
      </c>
      <c r="L66">
        <f t="shared" si="2"/>
        <v>0.1</v>
      </c>
      <c r="M66">
        <f t="shared" si="3"/>
        <v>6.5008503699486456E-5</v>
      </c>
      <c r="N66">
        <f t="shared" si="4"/>
        <v>3.7724409448818896</v>
      </c>
      <c r="O66">
        <f t="shared" si="5"/>
        <v>7.9617834394904463</v>
      </c>
    </row>
    <row r="67" spans="10:15">
      <c r="J67">
        <f t="shared" si="1"/>
        <v>170.57310096224995</v>
      </c>
      <c r="K67">
        <f t="shared" si="0"/>
        <v>10.032202789418022</v>
      </c>
      <c r="L67">
        <f t="shared" si="2"/>
        <v>0.1</v>
      </c>
      <c r="M67">
        <f t="shared" si="3"/>
        <v>6.5008503699486456E-5</v>
      </c>
      <c r="N67">
        <f t="shared" si="4"/>
        <v>3.7724409448818896</v>
      </c>
      <c r="O67">
        <f t="shared" si="5"/>
        <v>7.9617834394904463</v>
      </c>
    </row>
    <row r="68" spans="10:15">
      <c r="J68">
        <f t="shared" si="1"/>
        <v>173.28061050133329</v>
      </c>
      <c r="K68">
        <f t="shared" si="0"/>
        <v>9.8908590614702039</v>
      </c>
      <c r="L68">
        <f t="shared" si="2"/>
        <v>0.1</v>
      </c>
      <c r="M68">
        <f t="shared" si="3"/>
        <v>6.5008503699486456E-5</v>
      </c>
      <c r="N68">
        <f t="shared" si="4"/>
        <v>3.7724409448818896</v>
      </c>
      <c r="O68">
        <f t="shared" si="5"/>
        <v>7.9617834394904463</v>
      </c>
    </row>
    <row r="69" spans="10:15">
      <c r="J69">
        <f t="shared" si="1"/>
        <v>175.98812004041662</v>
      </c>
      <c r="K69">
        <f t="shared" si="0"/>
        <v>9.7538709018612479</v>
      </c>
      <c r="L69">
        <f t="shared" si="2"/>
        <v>0.1</v>
      </c>
      <c r="M69">
        <f t="shared" si="3"/>
        <v>6.5008503699486456E-5</v>
      </c>
      <c r="N69">
        <f t="shared" si="4"/>
        <v>3.7724409448818896</v>
      </c>
      <c r="O69">
        <f t="shared" si="5"/>
        <v>7.9617834394904463</v>
      </c>
    </row>
    <row r="70" spans="10:15">
      <c r="J70">
        <f t="shared" si="1"/>
        <v>178.69562957949995</v>
      </c>
      <c r="K70">
        <f t="shared" ref="K70:K104" si="6">1+L70*(1+1/(N70*J70))/(M70*J70)</f>
        <v>9.621040037866301</v>
      </c>
      <c r="L70">
        <f t="shared" si="2"/>
        <v>0.1</v>
      </c>
      <c r="M70">
        <f t="shared" si="3"/>
        <v>6.5008503699486456E-5</v>
      </c>
      <c r="N70">
        <f t="shared" si="4"/>
        <v>3.7724409448818896</v>
      </c>
      <c r="O70">
        <f t="shared" si="5"/>
        <v>7.9617834394904463</v>
      </c>
    </row>
    <row r="71" spans="10:15">
      <c r="J71">
        <f t="shared" ref="J71:J104" si="7">J70+(J70-J69)</f>
        <v>181.40313911858328</v>
      </c>
      <c r="K71">
        <f t="shared" si="6"/>
        <v>9.4921800511310828</v>
      </c>
      <c r="L71">
        <f t="shared" ref="L71:L104" si="8">L70</f>
        <v>0.1</v>
      </c>
      <c r="M71">
        <f t="shared" ref="M71:M104" si="9">M70</f>
        <v>6.5008503699486456E-5</v>
      </c>
      <c r="N71">
        <f t="shared" ref="N71:N104" si="10">N70</f>
        <v>3.7724409448818896</v>
      </c>
      <c r="O71">
        <f t="shared" ref="O71:O104" si="11">O70</f>
        <v>7.9617834394904463</v>
      </c>
    </row>
    <row r="72" spans="10:15">
      <c r="J72">
        <f t="shared" si="7"/>
        <v>184.11064865766662</v>
      </c>
      <c r="K72">
        <f t="shared" si="6"/>
        <v>9.3671155047814096</v>
      </c>
      <c r="L72">
        <f t="shared" si="8"/>
        <v>0.1</v>
      </c>
      <c r="M72">
        <f t="shared" si="9"/>
        <v>6.5008503699486456E-5</v>
      </c>
      <c r="N72">
        <f t="shared" si="10"/>
        <v>3.7724409448818896</v>
      </c>
      <c r="O72">
        <f t="shared" si="11"/>
        <v>7.9617834394904463</v>
      </c>
    </row>
    <row r="73" spans="10:15">
      <c r="J73">
        <f t="shared" si="7"/>
        <v>186.81815819674995</v>
      </c>
      <c r="K73">
        <f t="shared" si="6"/>
        <v>9.2456811465429674</v>
      </c>
      <c r="L73">
        <f t="shared" si="8"/>
        <v>0.1</v>
      </c>
      <c r="M73">
        <f t="shared" si="9"/>
        <v>6.5008503699486456E-5</v>
      </c>
      <c r="N73">
        <f t="shared" si="10"/>
        <v>3.7724409448818896</v>
      </c>
      <c r="O73">
        <f t="shared" si="11"/>
        <v>7.9617834394904463</v>
      </c>
    </row>
    <row r="74" spans="10:15">
      <c r="J74">
        <f t="shared" si="7"/>
        <v>189.52566773583328</v>
      </c>
      <c r="K74">
        <f t="shared" si="6"/>
        <v>9.1277211802597762</v>
      </c>
      <c r="L74">
        <f t="shared" si="8"/>
        <v>0.1</v>
      </c>
      <c r="M74">
        <f t="shared" si="9"/>
        <v>6.5008503699486456E-5</v>
      </c>
      <c r="N74">
        <f t="shared" si="10"/>
        <v>3.7724409448818896</v>
      </c>
      <c r="O74">
        <f t="shared" si="11"/>
        <v>7.9617834394904463</v>
      </c>
    </row>
    <row r="75" spans="10:15">
      <c r="J75">
        <f t="shared" si="7"/>
        <v>192.23317727491661</v>
      </c>
      <c r="K75">
        <f t="shared" si="6"/>
        <v>9.013088599058662</v>
      </c>
      <c r="L75">
        <f t="shared" si="8"/>
        <v>0.1</v>
      </c>
      <c r="M75">
        <f t="shared" si="9"/>
        <v>6.5008503699486456E-5</v>
      </c>
      <c r="N75">
        <f t="shared" si="10"/>
        <v>3.7724409448818896</v>
      </c>
      <c r="O75">
        <f t="shared" si="11"/>
        <v>7.9617834394904463</v>
      </c>
    </row>
    <row r="76" spans="10:15">
      <c r="J76">
        <f t="shared" si="7"/>
        <v>194.94068681399995</v>
      </c>
      <c r="K76">
        <f t="shared" si="6"/>
        <v>8.9016445741582828</v>
      </c>
      <c r="L76">
        <f t="shared" si="8"/>
        <v>0.1</v>
      </c>
      <c r="M76">
        <f t="shared" si="9"/>
        <v>6.5008503699486456E-5</v>
      </c>
      <c r="N76">
        <f t="shared" si="10"/>
        <v>3.7724409448818896</v>
      </c>
      <c r="O76">
        <f t="shared" si="11"/>
        <v>7.9617834394904463</v>
      </c>
    </row>
    <row r="77" spans="10:15">
      <c r="J77">
        <f t="shared" si="7"/>
        <v>197.64819635308328</v>
      </c>
      <c r="K77">
        <f t="shared" si="6"/>
        <v>8.793257893979801</v>
      </c>
      <c r="L77">
        <f t="shared" si="8"/>
        <v>0.1</v>
      </c>
      <c r="M77">
        <f t="shared" si="9"/>
        <v>6.5008503699486456E-5</v>
      </c>
      <c r="N77">
        <f t="shared" si="10"/>
        <v>3.7724409448818896</v>
      </c>
      <c r="O77">
        <f t="shared" si="11"/>
        <v>7.9617834394904463</v>
      </c>
    </row>
    <row r="78" spans="10:15">
      <c r="J78">
        <f t="shared" si="7"/>
        <v>200.35570589216661</v>
      </c>
      <c r="K78">
        <f t="shared" si="6"/>
        <v>8.6878044487947754</v>
      </c>
      <c r="L78">
        <f t="shared" si="8"/>
        <v>0.1</v>
      </c>
      <c r="M78">
        <f t="shared" si="9"/>
        <v>6.5008503699486456E-5</v>
      </c>
      <c r="N78">
        <f t="shared" si="10"/>
        <v>3.7724409448818896</v>
      </c>
      <c r="O78">
        <f t="shared" si="11"/>
        <v>7.9617834394904463</v>
      </c>
    </row>
    <row r="79" spans="10:15">
      <c r="J79">
        <f t="shared" si="7"/>
        <v>203.06321543124994</v>
      </c>
      <c r="K79">
        <f t="shared" si="6"/>
        <v>8.58516675665458</v>
      </c>
      <c r="L79">
        <f t="shared" si="8"/>
        <v>0.1</v>
      </c>
      <c r="M79">
        <f t="shared" si="9"/>
        <v>6.5008503699486456E-5</v>
      </c>
      <c r="N79">
        <f t="shared" si="10"/>
        <v>3.7724409448818896</v>
      </c>
      <c r="O79">
        <f t="shared" si="11"/>
        <v>7.9617834394904463</v>
      </c>
    </row>
    <row r="80" spans="10:15">
      <c r="J80">
        <f t="shared" si="7"/>
        <v>205.77072497033328</v>
      </c>
      <c r="K80">
        <f t="shared" si="6"/>
        <v>8.4852335267942891</v>
      </c>
      <c r="L80">
        <f t="shared" si="8"/>
        <v>0.1</v>
      </c>
      <c r="M80">
        <f t="shared" si="9"/>
        <v>6.5008503699486456E-5</v>
      </c>
      <c r="N80">
        <f t="shared" si="10"/>
        <v>3.7724409448818896</v>
      </c>
      <c r="O80">
        <f t="shared" si="11"/>
        <v>7.9617834394904463</v>
      </c>
    </row>
    <row r="81" spans="10:15">
      <c r="J81">
        <f t="shared" si="7"/>
        <v>208.47823450941661</v>
      </c>
      <c r="K81">
        <f t="shared" si="6"/>
        <v>8.3878992570999564</v>
      </c>
      <c r="L81">
        <f t="shared" si="8"/>
        <v>0.1</v>
      </c>
      <c r="M81">
        <f t="shared" si="9"/>
        <v>6.5008503699486456E-5</v>
      </c>
      <c r="N81">
        <f t="shared" si="10"/>
        <v>3.7724409448818896</v>
      </c>
      <c r="O81">
        <f t="shared" si="11"/>
        <v>7.9617834394904463</v>
      </c>
    </row>
    <row r="82" spans="10:15">
      <c r="J82">
        <f t="shared" si="7"/>
        <v>211.18574404849994</v>
      </c>
      <c r="K82">
        <f t="shared" si="6"/>
        <v>8.2930638625784781</v>
      </c>
      <c r="L82">
        <f t="shared" si="8"/>
        <v>0.1</v>
      </c>
      <c r="M82">
        <f t="shared" si="9"/>
        <v>6.5008503699486456E-5</v>
      </c>
      <c r="N82">
        <f t="shared" si="10"/>
        <v>3.7724409448818896</v>
      </c>
      <c r="O82">
        <f t="shared" si="11"/>
        <v>7.9617834394904463</v>
      </c>
    </row>
    <row r="83" spans="10:15">
      <c r="J83">
        <f t="shared" si="7"/>
        <v>213.89325358758327</v>
      </c>
      <c r="K83">
        <f t="shared" si="6"/>
        <v>8.2006323320796817</v>
      </c>
      <c r="L83">
        <f t="shared" si="8"/>
        <v>0.1</v>
      </c>
      <c r="M83">
        <f t="shared" si="9"/>
        <v>6.5008503699486456E-5</v>
      </c>
      <c r="N83">
        <f t="shared" si="10"/>
        <v>3.7724409448818896</v>
      </c>
      <c r="O83">
        <f t="shared" si="11"/>
        <v>7.9617834394904463</v>
      </c>
    </row>
    <row r="84" spans="10:15">
      <c r="J84">
        <f t="shared" si="7"/>
        <v>216.60076312666661</v>
      </c>
      <c r="K84">
        <f t="shared" si="6"/>
        <v>8.110514410795485</v>
      </c>
      <c r="L84">
        <f t="shared" si="8"/>
        <v>0.1</v>
      </c>
      <c r="M84">
        <f t="shared" si="9"/>
        <v>6.5008503699486456E-5</v>
      </c>
      <c r="N84">
        <f t="shared" si="10"/>
        <v>3.7724409448818896</v>
      </c>
      <c r="O84">
        <f t="shared" si="11"/>
        <v>7.9617834394904463</v>
      </c>
    </row>
    <row r="85" spans="10:15">
      <c r="J85">
        <f t="shared" si="7"/>
        <v>219.30827266574994</v>
      </c>
      <c r="K85">
        <f t="shared" si="6"/>
        <v>8.0226243063058895</v>
      </c>
      <c r="L85">
        <f t="shared" si="8"/>
        <v>0.1</v>
      </c>
      <c r="M85">
        <f t="shared" si="9"/>
        <v>6.5008503699486456E-5</v>
      </c>
      <c r="N85">
        <f t="shared" si="10"/>
        <v>3.7724409448818896</v>
      </c>
      <c r="O85">
        <f t="shared" si="11"/>
        <v>7.9617834394904463</v>
      </c>
    </row>
    <row r="86" spans="10:15">
      <c r="J86">
        <f t="shared" si="7"/>
        <v>222.01578220483327</v>
      </c>
      <c r="K86">
        <f t="shared" si="6"/>
        <v>7.9368804161592452</v>
      </c>
      <c r="L86">
        <f t="shared" si="8"/>
        <v>0.1</v>
      </c>
      <c r="M86">
        <f t="shared" si="9"/>
        <v>6.5008503699486456E-5</v>
      </c>
      <c r="N86">
        <f t="shared" si="10"/>
        <v>3.7724409448818896</v>
      </c>
      <c r="O86">
        <f t="shared" si="11"/>
        <v>7.9617834394904463</v>
      </c>
    </row>
    <row r="87" spans="10:15">
      <c r="J87">
        <f t="shared" si="7"/>
        <v>224.7232917439166</v>
      </c>
      <c r="K87">
        <f t="shared" si="6"/>
        <v>7.8532050751686144</v>
      </c>
      <c r="L87">
        <f t="shared" si="8"/>
        <v>0.1</v>
      </c>
      <c r="M87">
        <f t="shared" si="9"/>
        <v>6.5008503699486456E-5</v>
      </c>
      <c r="N87">
        <f t="shared" si="10"/>
        <v>3.7724409448818896</v>
      </c>
      <c r="O87">
        <f t="shared" si="11"/>
        <v>7.9617834394904463</v>
      </c>
    </row>
    <row r="88" spans="10:15">
      <c r="J88">
        <f t="shared" si="7"/>
        <v>227.43080128299994</v>
      </c>
      <c r="K88">
        <f t="shared" si="6"/>
        <v>7.7715243207792515</v>
      </c>
      <c r="L88">
        <f t="shared" si="8"/>
        <v>0.1</v>
      </c>
      <c r="M88">
        <f t="shared" si="9"/>
        <v>6.5008503699486456E-5</v>
      </c>
      <c r="N88">
        <f t="shared" si="10"/>
        <v>3.7724409448818896</v>
      </c>
      <c r="O88">
        <f t="shared" si="11"/>
        <v>7.9617834394904463</v>
      </c>
    </row>
    <row r="89" spans="10:15">
      <c r="J89">
        <f t="shared" si="7"/>
        <v>230.13831082208327</v>
      </c>
      <c r="K89">
        <f t="shared" si="6"/>
        <v>7.6917676750173323</v>
      </c>
      <c r="L89">
        <f t="shared" si="8"/>
        <v>0.1</v>
      </c>
      <c r="M89">
        <f t="shared" si="9"/>
        <v>6.5008503699486456E-5</v>
      </c>
      <c r="N89">
        <f t="shared" si="10"/>
        <v>3.7724409448818896</v>
      </c>
      <c r="O89">
        <f t="shared" si="11"/>
        <v>7.9617834394904463</v>
      </c>
    </row>
    <row r="90" spans="10:15">
      <c r="J90">
        <f t="shared" si="7"/>
        <v>232.8458203611666</v>
      </c>
      <c r="K90">
        <f t="shared" si="6"/>
        <v>7.6138679416687465</v>
      </c>
      <c r="L90">
        <f t="shared" si="8"/>
        <v>0.1</v>
      </c>
      <c r="M90">
        <f t="shared" si="9"/>
        <v>6.5008503699486456E-5</v>
      </c>
      <c r="N90">
        <f t="shared" si="10"/>
        <v>3.7724409448818896</v>
      </c>
      <c r="O90">
        <f t="shared" si="11"/>
        <v>7.9617834394904463</v>
      </c>
    </row>
    <row r="91" spans="10:15">
      <c r="J91">
        <f t="shared" si="7"/>
        <v>235.55332990024993</v>
      </c>
      <c r="K91">
        <f t="shared" si="6"/>
        <v>7.5377610174612064</v>
      </c>
      <c r="L91">
        <f t="shared" si="8"/>
        <v>0.1</v>
      </c>
      <c r="M91">
        <f t="shared" si="9"/>
        <v>6.5008503699486456E-5</v>
      </c>
      <c r="N91">
        <f t="shared" si="10"/>
        <v>3.7724409448818896</v>
      </c>
      <c r="O91">
        <f t="shared" si="11"/>
        <v>7.9617834394904463</v>
      </c>
    </row>
    <row r="92" spans="10:15">
      <c r="J92">
        <f t="shared" si="7"/>
        <v>238.26083943933327</v>
      </c>
      <c r="K92">
        <f t="shared" si="6"/>
        <v>7.4633857161345158</v>
      </c>
      <c r="L92">
        <f t="shared" si="8"/>
        <v>0.1</v>
      </c>
      <c r="M92">
        <f t="shared" si="9"/>
        <v>6.5008503699486456E-5</v>
      </c>
      <c r="N92">
        <f t="shared" si="10"/>
        <v>3.7724409448818896</v>
      </c>
      <c r="O92">
        <f t="shared" si="11"/>
        <v>7.9617834394904463</v>
      </c>
    </row>
    <row r="93" spans="10:15">
      <c r="J93">
        <f t="shared" si="7"/>
        <v>240.9683489784166</v>
      </c>
      <c r="K93">
        <f t="shared" si="6"/>
        <v>7.3906836043842334</v>
      </c>
      <c r="L93">
        <f t="shared" si="8"/>
        <v>0.1</v>
      </c>
      <c r="M93">
        <f t="shared" si="9"/>
        <v>6.5008503699486456E-5</v>
      </c>
      <c r="N93">
        <f t="shared" si="10"/>
        <v>3.7724409448818896</v>
      </c>
      <c r="O93">
        <f t="shared" si="11"/>
        <v>7.9617834394904463</v>
      </c>
    </row>
    <row r="94" spans="10:15">
      <c r="J94">
        <f t="shared" si="7"/>
        <v>243.67585851749993</v>
      </c>
      <c r="K94">
        <f t="shared" si="6"/>
        <v>7.3195988487542394</v>
      </c>
      <c r="L94">
        <f t="shared" si="8"/>
        <v>0.1</v>
      </c>
      <c r="M94">
        <f t="shared" si="9"/>
        <v>6.5008503699486456E-5</v>
      </c>
      <c r="N94">
        <f t="shared" si="10"/>
        <v>3.7724409448818896</v>
      </c>
      <c r="O94">
        <f t="shared" si="11"/>
        <v>7.9617834394904463</v>
      </c>
    </row>
    <row r="95" spans="10:15">
      <c r="J95">
        <f t="shared" si="7"/>
        <v>246.38336805658327</v>
      </c>
      <c r="K95">
        <f t="shared" si="6"/>
        <v>7.2500780726350875</v>
      </c>
      <c r="L95">
        <f t="shared" si="8"/>
        <v>0.1</v>
      </c>
      <c r="M95">
        <f t="shared" si="9"/>
        <v>6.5008503699486456E-5</v>
      </c>
      <c r="N95">
        <f t="shared" si="10"/>
        <v>3.7724409448818896</v>
      </c>
      <c r="O95">
        <f t="shared" si="11"/>
        <v>7.9617834394904463</v>
      </c>
    </row>
    <row r="96" spans="10:15">
      <c r="J96">
        <f t="shared" si="7"/>
        <v>249.0908775956666</v>
      </c>
      <c r="K96">
        <f t="shared" si="6"/>
        <v>7.1820702225984139</v>
      </c>
      <c r="L96">
        <f t="shared" si="8"/>
        <v>0.1</v>
      </c>
      <c r="M96">
        <f t="shared" si="9"/>
        <v>6.5008503699486456E-5</v>
      </c>
      <c r="N96">
        <f t="shared" si="10"/>
        <v>3.7724409448818896</v>
      </c>
      <c r="O96">
        <f t="shared" si="11"/>
        <v>7.9617834394904463</v>
      </c>
    </row>
    <row r="97" spans="10:15">
      <c r="J97">
        <f t="shared" si="7"/>
        <v>251.79838713474993</v>
      </c>
      <c r="K97">
        <f t="shared" si="6"/>
        <v>7.11552644336395</v>
      </c>
      <c r="L97">
        <f t="shared" si="8"/>
        <v>0.1</v>
      </c>
      <c r="M97">
        <f t="shared" si="9"/>
        <v>6.5008503699486456E-5</v>
      </c>
      <c r="N97">
        <f t="shared" si="10"/>
        <v>3.7724409448818896</v>
      </c>
      <c r="O97">
        <f t="shared" si="11"/>
        <v>7.9617834394904463</v>
      </c>
    </row>
    <row r="98" spans="10:15">
      <c r="J98">
        <f t="shared" si="7"/>
        <v>254.50589667383326</v>
      </c>
      <c r="K98">
        <f t="shared" si="6"/>
        <v>7.050399960755616</v>
      </c>
      <c r="L98">
        <f t="shared" si="8"/>
        <v>0.1</v>
      </c>
      <c r="M98">
        <f t="shared" si="9"/>
        <v>6.5008503699486456E-5</v>
      </c>
      <c r="N98">
        <f t="shared" si="10"/>
        <v>3.7724409448818896</v>
      </c>
      <c r="O98">
        <f t="shared" si="11"/>
        <v>7.9617834394904463</v>
      </c>
    </row>
    <row r="99" spans="10:15">
      <c r="J99">
        <f t="shared" si="7"/>
        <v>257.2134062129166</v>
      </c>
      <c r="K99">
        <f t="shared" si="6"/>
        <v>6.9866459720574463</v>
      </c>
      <c r="L99">
        <f t="shared" si="8"/>
        <v>0.1</v>
      </c>
      <c r="M99">
        <f t="shared" si="9"/>
        <v>6.5008503699486456E-5</v>
      </c>
      <c r="N99">
        <f t="shared" si="10"/>
        <v>3.7724409448818896</v>
      </c>
      <c r="O99">
        <f t="shared" si="11"/>
        <v>7.9617834394904463</v>
      </c>
    </row>
    <row r="100" spans="10:15">
      <c r="J100">
        <f t="shared" si="7"/>
        <v>259.92091575199993</v>
      </c>
      <c r="K100">
        <f t="shared" si="6"/>
        <v>6.9242215432291969</v>
      </c>
      <c r="L100">
        <f t="shared" si="8"/>
        <v>0.1</v>
      </c>
      <c r="M100">
        <f t="shared" si="9"/>
        <v>6.5008503699486456E-5</v>
      </c>
      <c r="N100">
        <f t="shared" si="10"/>
        <v>3.7724409448818896</v>
      </c>
      <c r="O100">
        <f t="shared" si="11"/>
        <v>7.9617834394904463</v>
      </c>
    </row>
    <row r="101" spans="10:15">
      <c r="J101">
        <f t="shared" si="7"/>
        <v>262.62842529108326</v>
      </c>
      <c r="K101">
        <f t="shared" si="6"/>
        <v>6.8630855124861405</v>
      </c>
      <c r="L101">
        <f t="shared" si="8"/>
        <v>0.1</v>
      </c>
      <c r="M101">
        <f t="shared" si="9"/>
        <v>6.5008503699486456E-5</v>
      </c>
      <c r="N101">
        <f t="shared" si="10"/>
        <v>3.7724409448818896</v>
      </c>
      <c r="O101">
        <f t="shared" si="11"/>
        <v>7.9617834394904463</v>
      </c>
    </row>
    <row r="102" spans="10:15">
      <c r="J102">
        <f t="shared" si="7"/>
        <v>265.33593483016659</v>
      </c>
      <c r="K102">
        <f t="shared" si="6"/>
        <v>6.8031983997879957</v>
      </c>
      <c r="L102">
        <f t="shared" si="8"/>
        <v>0.1</v>
      </c>
      <c r="M102">
        <f t="shared" si="9"/>
        <v>6.5008503699486456E-5</v>
      </c>
      <c r="N102">
        <f t="shared" si="10"/>
        <v>3.7724409448818896</v>
      </c>
      <c r="O102">
        <f t="shared" si="11"/>
        <v>7.9617834394904463</v>
      </c>
    </row>
    <row r="103" spans="10:15">
      <c r="J103">
        <f t="shared" si="7"/>
        <v>268.04344436924993</v>
      </c>
      <c r="K103">
        <f t="shared" si="6"/>
        <v>6.744522321818768</v>
      </c>
      <c r="L103">
        <f t="shared" si="8"/>
        <v>0.1</v>
      </c>
      <c r="M103">
        <f t="shared" si="9"/>
        <v>6.5008503699486456E-5</v>
      </c>
      <c r="N103">
        <f t="shared" si="10"/>
        <v>3.7724409448818896</v>
      </c>
      <c r="O103">
        <f t="shared" si="11"/>
        <v>7.9617834394904463</v>
      </c>
    </row>
    <row r="104" spans="10:15">
      <c r="J104">
        <f t="shared" si="7"/>
        <v>270.75095390833326</v>
      </c>
      <c r="K104">
        <f t="shared" si="6"/>
        <v>6.6870209120727564</v>
      </c>
      <c r="L104">
        <f t="shared" si="8"/>
        <v>0.1</v>
      </c>
      <c r="M104">
        <f t="shared" si="9"/>
        <v>6.5008503699486456E-5</v>
      </c>
      <c r="N104">
        <f t="shared" si="10"/>
        <v>3.7724409448818896</v>
      </c>
      <c r="O104">
        <f t="shared" si="11"/>
        <v>7.9617834394904463</v>
      </c>
    </row>
  </sheetData>
  <hyperlinks>
    <hyperlink ref="C5" r:id="rId1" xr:uid="{253195ED-BAC3-F446-8BD7-66F98317D9B9}"/>
    <hyperlink ref="E5" r:id="rId2" xr:uid="{C1F9B835-CB81-044A-8536-DCCE9739562B}"/>
  </hyperlinks>
  <pageMargins left="0.7" right="0.7" top="0.75" bottom="0.75" header="0.3" footer="0.3"/>
  <pageSetup orientation="portrait" horizontalDpi="0" verticalDpi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9643E-2B7B-C043-BF67-ED4437DFED63}">
  <dimension ref="A1"/>
  <sheetViews>
    <sheetView workbookViewId="0">
      <selection activeCell="A51" sqref="A51"/>
    </sheetView>
  </sheetViews>
  <sheetFormatPr baseColWidth="10" defaultRowHeight="16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1B45E-557A-9A44-B283-B887265B6813}">
  <dimension ref="A1"/>
  <sheetViews>
    <sheetView workbookViewId="0"/>
  </sheetViews>
  <sheetFormatPr baseColWidth="10" defaultRowHeight="16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BC7E7-B5A3-5348-94D2-219DC38FDA3E}">
  <dimension ref="A1"/>
  <sheetViews>
    <sheetView workbookViewId="0"/>
  </sheetViews>
  <sheetFormatPr baseColWidth="10" defaultRowHeight="16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Guideline Calculator</vt:lpstr>
      <vt:lpstr>Instructions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Z. Bazant</dc:creator>
  <cp:lastModifiedBy>Martin Z. Bazant</cp:lastModifiedBy>
  <dcterms:created xsi:type="dcterms:W3CDTF">2020-08-15T17:48:06Z</dcterms:created>
  <dcterms:modified xsi:type="dcterms:W3CDTF">2020-08-27T00:25:32Z</dcterms:modified>
</cp:coreProperties>
</file>