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awajinda/Local Documents non-iCloud/Corona Virus Pandamic/Victor Reports and Papers on Testing 2020/A Simple Model of Testing and Tracing/"/>
    </mc:Choice>
  </mc:AlternateContent>
  <xr:revisionPtr revIDLastSave="0" documentId="13_ncr:1_{70B3789B-4A93-2449-81AF-583D210B561F}" xr6:coauthVersionLast="36" xr6:coauthVersionMax="36" xr10:uidLastSave="{00000000-0000-0000-0000-000000000000}"/>
  <bookViews>
    <workbookView xWindow="6240" yWindow="4020" windowWidth="25600" windowHeight="14920" xr2:uid="{1A22CF13-D6E9-FF4A-B09E-A9C533339C26}"/>
  </bookViews>
  <sheets>
    <sheet name="Model using Cal. data" sheetId="11" r:id="rId1"/>
    <sheet name="CDC Survey" sheetId="1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1" l="1"/>
  <c r="H8" i="11"/>
  <c r="H10" i="11"/>
  <c r="E13" i="12" l="1"/>
  <c r="F13" i="12" s="1"/>
  <c r="H11" i="11" s="1"/>
  <c r="H13" i="11" s="1"/>
  <c r="D13" i="12"/>
  <c r="F11" i="12"/>
  <c r="F10" i="12"/>
  <c r="F9" i="12"/>
  <c r="F8" i="12"/>
  <c r="F7" i="12"/>
  <c r="F6" i="12"/>
  <c r="I26" i="11"/>
  <c r="H26" i="11"/>
  <c r="F27" i="11"/>
  <c r="I27" i="11" s="1"/>
  <c r="H17" i="11" l="1"/>
  <c r="H27" i="11"/>
  <c r="G27" i="11"/>
  <c r="G26" i="11"/>
  <c r="F28" i="11"/>
  <c r="H18" i="11" l="1"/>
  <c r="H19" i="11" s="1"/>
  <c r="H28" i="11"/>
  <c r="I28" i="11"/>
  <c r="G28" i="11"/>
  <c r="H20" i="11"/>
  <c r="F29" i="11"/>
  <c r="H21" i="11" l="1"/>
  <c r="H29" i="11"/>
  <c r="I29" i="11"/>
  <c r="G29" i="11"/>
  <c r="F30" i="11"/>
  <c r="G30" i="11" l="1"/>
  <c r="I30" i="11"/>
  <c r="H30" i="11"/>
  <c r="F31" i="11"/>
  <c r="I31" i="11" l="1"/>
  <c r="H31" i="11"/>
  <c r="G31" i="11"/>
  <c r="F32" i="11"/>
  <c r="H32" i="11" l="1"/>
  <c r="I32" i="11"/>
  <c r="G32" i="11"/>
  <c r="F33" i="11"/>
  <c r="H33" i="11" l="1"/>
  <c r="I33" i="11"/>
  <c r="G33" i="11"/>
  <c r="F34" i="11"/>
  <c r="I34" i="11" l="1"/>
  <c r="H34" i="11"/>
  <c r="G34" i="11"/>
  <c r="F35" i="11"/>
  <c r="I35" i="11" l="1"/>
  <c r="H35" i="11"/>
  <c r="G35" i="11"/>
  <c r="F36" i="11"/>
  <c r="H36" i="11" l="1"/>
  <c r="I36" i="11"/>
  <c r="G3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8" authorId="0" shapeId="0" xr:uid="{223AB2E4-CAC1-8141-8D0F-3C0EA28A05F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CDC tested 10 areas in the US and publisehed results of 6 areas. The average infection multiple is 10.9X. i.e., for every positive case detected, there are another 9.9 cases undetected. See sheet "CDC Survey".
</t>
        </r>
      </text>
    </comment>
    <comment ref="I9" authorId="0" shapeId="0" xr:uid="{09E4897F-0AC9-1B43-9C32-7D6EF4EB24A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most research, D is from 10 to 30 days. Thus D=10 is an conservative assumption. You may replace the value with the more realistic ones.
</t>
        </r>
      </text>
    </comment>
    <comment ref="K15" authorId="0" shapeId="0" xr:uid="{D037E694-6CA7-DE49-ADE1-CDC627A735D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If the daily tracing ratio </t>
        </r>
        <r>
          <rPr>
            <sz val="10"/>
            <color rgb="FF000000"/>
            <rFont val="Tahoma"/>
            <family val="2"/>
          </rPr>
          <t>η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is not 0%, please select the detection ratio </t>
        </r>
        <r>
          <rPr>
            <sz val="10"/>
            <color rgb="FF000000"/>
            <rFont val="Tahoma"/>
            <family val="2"/>
          </rPr>
          <t>ρ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corresponding to that tracing ratio. For example, if </t>
        </r>
        <r>
          <rPr>
            <sz val="10"/>
            <color rgb="FF000000"/>
            <rFont val="Calibri"/>
            <family val="2"/>
            <scheme val="minor"/>
          </rPr>
          <t>η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=50%,  we</t>
        </r>
        <r>
          <rPr>
            <sz val="10"/>
            <color rgb="FF000000"/>
            <rFont val="Calibri"/>
            <family val="2"/>
            <scheme val="minor"/>
          </rPr>
          <t xml:space="preserve"> should enter </t>
        </r>
        <r>
          <rPr>
            <sz val="10"/>
            <color rgb="FF000000"/>
            <rFont val="Calibri"/>
            <family val="2"/>
            <scheme val="minor"/>
          </rPr>
          <t>ρ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= 1.48% in this cell, rather than 2.40%.</t>
        </r>
      </text>
    </comment>
  </commentList>
</comments>
</file>

<file path=xl/sharedStrings.xml><?xml version="1.0" encoding="utf-8"?>
<sst xmlns="http://schemas.openxmlformats.org/spreadsheetml/2006/main" count="67" uniqueCount="61">
  <si>
    <t xml:space="preserve"> </t>
  </si>
  <si>
    <t>days</t>
  </si>
  <si>
    <t>η=</t>
  </si>
  <si>
    <t>daily infectious need to catch</t>
  </si>
  <si>
    <t>ρ - % of the infectious to be detected daily</t>
  </si>
  <si>
    <t>S/N=100%</t>
  </si>
  <si>
    <t>Place</t>
  </si>
  <si>
    <t>rate</t>
  </si>
  <si>
    <t>Conversion</t>
  </si>
  <si>
    <t xml:space="preserve">reported </t>
  </si>
  <si>
    <t xml:space="preserve">Estimated </t>
  </si>
  <si>
    <t>Total cases</t>
  </si>
  <si>
    <t>Multiples</t>
  </si>
  <si>
    <t>West Washington State</t>
  </si>
  <si>
    <t>NYC  Metro Region</t>
  </si>
  <si>
    <t>South Florida</t>
  </si>
  <si>
    <t>Missouri</t>
  </si>
  <si>
    <t xml:space="preserve">cases </t>
  </si>
  <si>
    <t>Utah</t>
  </si>
  <si>
    <t>Connecticut</t>
  </si>
  <si>
    <t>CDC Estimated infection multiple</t>
  </si>
  <si>
    <t>14-day test-positive rate</t>
  </si>
  <si>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- the size of the population in consideration</t>
    </r>
  </si>
  <si>
    <r>
      <rPr>
        <i/>
        <sz val="12"/>
        <color theme="1"/>
        <rFont val="Calibri"/>
        <family val="2"/>
        <scheme val="minor"/>
      </rPr>
      <t>N</t>
    </r>
    <r>
      <rPr>
        <i/>
        <sz val="10"/>
        <color theme="1"/>
        <rFont val="Calibri (Body)_x0000_"/>
      </rPr>
      <t>t</t>
    </r>
    <r>
      <rPr>
        <sz val="12"/>
        <color theme="1"/>
        <rFont val="Calibri"/>
        <family val="2"/>
        <scheme val="minor"/>
      </rPr>
      <t xml:space="preserve"> - the number of people to be tested daily</t>
    </r>
  </si>
  <si>
    <r>
      <rPr>
        <i/>
        <sz val="12"/>
        <color theme="1"/>
        <rFont val="Calibri"/>
        <family val="2"/>
        <scheme val="minor"/>
      </rPr>
      <t>A</t>
    </r>
    <r>
      <rPr>
        <i/>
        <sz val="10"/>
        <color theme="1"/>
        <rFont val="Calibri (Body)_x0000_"/>
      </rPr>
      <t>r</t>
    </r>
    <r>
      <rPr>
        <sz val="12"/>
        <color theme="1"/>
        <rFont val="Calibri"/>
        <family val="2"/>
        <scheme val="minor"/>
      </rPr>
      <t xml:space="preserve"> - The Attack rate of the population</t>
    </r>
  </si>
  <si>
    <r>
      <rPr>
        <i/>
        <sz val="12"/>
        <color theme="1"/>
        <rFont val="Calibri"/>
        <family val="2"/>
        <scheme val="minor"/>
      </rPr>
      <t>T</t>
    </r>
    <r>
      <rPr>
        <i/>
        <sz val="10"/>
        <color theme="1"/>
        <rFont val="Calibri (Body)_x0000_"/>
      </rPr>
      <t>p</t>
    </r>
    <r>
      <rPr>
        <sz val="12"/>
        <color theme="1"/>
        <rFont val="Calibri"/>
        <family val="2"/>
        <scheme val="minor"/>
      </rPr>
      <t xml:space="preserve"> - The test-positive rate of the target groups to be tested</t>
    </r>
  </si>
  <si>
    <r>
      <t xml:space="preserve">ρ = </t>
    </r>
    <r>
      <rPr>
        <i/>
        <sz val="12"/>
        <color theme="1"/>
        <rFont val="Calibri"/>
        <family val="2"/>
        <scheme val="minor"/>
      </rPr>
      <t>(N</t>
    </r>
    <r>
      <rPr>
        <i/>
        <sz val="10"/>
        <color theme="1"/>
        <rFont val="Calibri (Body)_x0000_"/>
      </rPr>
      <t>t</t>
    </r>
    <r>
      <rPr>
        <i/>
        <sz val="12"/>
        <color theme="1"/>
        <rFont val="Calibri"/>
        <family val="2"/>
        <scheme val="minor"/>
      </rPr>
      <t>*T</t>
    </r>
    <r>
      <rPr>
        <i/>
        <sz val="10"/>
        <color theme="1"/>
        <rFont val="Calibri (Body)_x0000_"/>
      </rPr>
      <t>p</t>
    </r>
    <r>
      <rPr>
        <i/>
        <sz val="12"/>
        <color theme="1"/>
        <rFont val="Calibri"/>
        <family val="2"/>
        <scheme val="minor"/>
      </rPr>
      <t>)/(N*A</t>
    </r>
    <r>
      <rPr>
        <i/>
        <sz val="10"/>
        <color theme="1"/>
        <rFont val="Calibri (Body)_x0000_"/>
      </rPr>
      <t>r</t>
    </r>
    <r>
      <rPr>
        <i/>
        <sz val="12"/>
        <color theme="1"/>
        <rFont val="Calibri"/>
        <family val="2"/>
        <scheme val="minor"/>
      </rPr>
      <t>)</t>
    </r>
  </si>
  <si>
    <r>
      <t>N</t>
    </r>
    <r>
      <rPr>
        <i/>
        <sz val="10"/>
        <color theme="1"/>
        <rFont val="Calibri (Body)_x0000_"/>
      </rPr>
      <t>t</t>
    </r>
    <r>
      <rPr>
        <i/>
        <sz val="12"/>
        <color theme="1"/>
        <rFont val="Calibri"/>
        <family val="2"/>
        <scheme val="minor"/>
      </rPr>
      <t xml:space="preserve"> =N* ρ*A</t>
    </r>
    <r>
      <rPr>
        <i/>
        <sz val="10"/>
        <color theme="1"/>
        <rFont val="Calibri (Body)_x0000_"/>
      </rPr>
      <t>r</t>
    </r>
    <r>
      <rPr>
        <i/>
        <sz val="12"/>
        <color theme="1"/>
        <rFont val="Calibri"/>
        <family val="2"/>
        <scheme val="minor"/>
      </rPr>
      <t>/T</t>
    </r>
    <r>
      <rPr>
        <i/>
        <sz val="10"/>
        <color theme="1"/>
        <rFont val="Calibri (Body)_x0000_"/>
      </rPr>
      <t>p</t>
    </r>
  </si>
  <si>
    <r>
      <t>ρ*A</t>
    </r>
    <r>
      <rPr>
        <sz val="10"/>
        <color theme="1"/>
        <rFont val="Calibri (Body)_x0000_"/>
      </rPr>
      <t>r</t>
    </r>
    <r>
      <rPr>
        <sz val="12"/>
        <color theme="1"/>
        <rFont val="Calibri"/>
        <family val="2"/>
        <scheme val="minor"/>
      </rPr>
      <t>/T</t>
    </r>
    <r>
      <rPr>
        <sz val="10"/>
        <color theme="1"/>
        <rFont val="Calibri (Body)_x0000_"/>
      </rPr>
      <t>p</t>
    </r>
    <r>
      <rPr>
        <sz val="12"/>
        <color theme="1"/>
        <rFont val="Calibri"/>
        <family val="2"/>
        <scheme val="minor"/>
      </rPr>
      <t xml:space="preserve">  -- the % of population to be tested  daily</t>
    </r>
  </si>
  <si>
    <r>
      <rPr>
        <i/>
        <sz val="12"/>
        <color theme="1"/>
        <rFont val="Calibri"/>
        <family val="2"/>
        <scheme val="minor"/>
      </rPr>
      <t>T</t>
    </r>
    <r>
      <rPr>
        <i/>
        <sz val="10"/>
        <color theme="1"/>
        <rFont val="Calibri (Body)_x0000_"/>
      </rPr>
      <t>p</t>
    </r>
    <r>
      <rPr>
        <i/>
        <sz val="12"/>
        <color theme="1"/>
        <rFont val="Calibri"/>
        <family val="2"/>
        <scheme val="minor"/>
      </rPr>
      <t>/A</t>
    </r>
    <r>
      <rPr>
        <i/>
        <sz val="10"/>
        <color theme="1"/>
        <rFont val="Calibri (Body)_x0000_"/>
      </rPr>
      <t>r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-- infectiion concentration ratio in target groups to be tested</t>
    </r>
  </si>
  <si>
    <t>Infection muliple from CDC tests</t>
  </si>
  <si>
    <t xml:space="preserve"> 7/20/2020 California data</t>
  </si>
  <si>
    <t>14-day average daily new cases reported</t>
  </si>
  <si>
    <t>Total infecious who are within infectious period</t>
  </si>
  <si>
    <t>Estimated total daily new cases</t>
  </si>
  <si>
    <t xml:space="preserve"> High end of R of California 7/20/2020 </t>
  </si>
  <si>
    <t>Attack Rate(percentage of infectious in the population)</t>
  </si>
  <si>
    <r>
      <rPr>
        <i/>
        <sz val="12"/>
        <color theme="1"/>
        <rFont val="Calibri"/>
        <family val="2"/>
        <scheme val="minor"/>
      </rPr>
      <t>A</t>
    </r>
    <r>
      <rPr>
        <i/>
        <sz val="10"/>
        <color theme="1"/>
        <rFont val="Calibri (Body)_x0000_"/>
      </rPr>
      <t>r</t>
    </r>
    <r>
      <rPr>
        <i/>
        <sz val="12"/>
        <color theme="1"/>
        <rFont val="Calibri"/>
        <family val="2"/>
        <scheme val="minor"/>
      </rPr>
      <t>/T</t>
    </r>
    <r>
      <rPr>
        <i/>
        <sz val="10"/>
        <color theme="1"/>
        <rFont val="Calibri (Body)_x0000_"/>
      </rPr>
      <t>p</t>
    </r>
  </si>
  <si>
    <t>Daily percentage of infectious to be detected</t>
  </si>
  <si>
    <t>Percentage populaion need to be tested</t>
  </si>
  <si>
    <t>Daily number of people to be tested</t>
  </si>
  <si>
    <r>
      <t xml:space="preserve">Infectious Period </t>
    </r>
    <r>
      <rPr>
        <i/>
        <sz val="12"/>
        <color theme="1"/>
        <rFont val="Calibri"/>
        <family val="2"/>
        <scheme val="minor"/>
      </rPr>
      <t>D</t>
    </r>
  </si>
  <si>
    <t xml:space="preserve">6/26/2020 CDC Seroprevalence survey resuts </t>
  </si>
  <si>
    <t>Survey link here</t>
  </si>
  <si>
    <t>Weighted Average</t>
  </si>
  <si>
    <t>ρ @ Rt=1.08</t>
  </si>
  <si>
    <t>ρ @ Rt =1.24</t>
  </si>
  <si>
    <t>ρ @ Rt =1.3</t>
  </si>
  <si>
    <t>Enter the data in your state/county/area-in-consideration</t>
  </si>
  <si>
    <t>All other cells are lock except the data-entry cells</t>
  </si>
  <si>
    <t>The Excel Model for calculating the number of people to be tested to suppress COVID-19 transmission</t>
  </si>
  <si>
    <t>Author: Dr. Victor Wang</t>
  </si>
  <si>
    <t>Reference paper link:</t>
  </si>
  <si>
    <t>A Model for the Testging and Tracing Needed to Suppress COVID-9</t>
  </si>
  <si>
    <t>η - percentae of close contacts to be traced per day</t>
  </si>
  <si>
    <r>
      <t xml:space="preserve">Current </t>
    </r>
    <r>
      <rPr>
        <i/>
        <sz val="12"/>
        <color theme="1"/>
        <rFont val="Calibri"/>
        <family val="2"/>
        <scheme val="minor"/>
      </rPr>
      <t>R</t>
    </r>
    <r>
      <rPr>
        <i/>
        <sz val="10"/>
        <color theme="1"/>
        <rFont val="Calibri (Body)_x0000_"/>
      </rPr>
      <t>t</t>
    </r>
  </si>
  <si>
    <t>Total Popopulation in consideration</t>
  </si>
  <si>
    <t>10.9 times Daily new case reported</t>
  </si>
  <si>
    <r>
      <rPr>
        <i/>
        <sz val="12"/>
        <color theme="1"/>
        <rFont val="Calibri"/>
        <family val="2"/>
        <scheme val="minor"/>
      </rPr>
      <t xml:space="preserve">D </t>
    </r>
    <r>
      <rPr>
        <sz val="12"/>
        <color theme="1"/>
        <rFont val="Calibri"/>
        <family val="2"/>
        <scheme val="minor"/>
      </rPr>
      <t>times  total daily infectious</t>
    </r>
  </si>
  <si>
    <r>
      <rPr>
        <i/>
        <sz val="12"/>
        <color theme="1"/>
        <rFont val="Calibri"/>
        <family val="2"/>
        <scheme val="minor"/>
      </rPr>
      <t>R</t>
    </r>
    <r>
      <rPr>
        <i/>
        <sz val="10"/>
        <color theme="1"/>
        <rFont val="Calibri (Body)_x0000_"/>
      </rPr>
      <t>t</t>
    </r>
    <r>
      <rPr>
        <sz val="12"/>
        <color theme="1"/>
        <rFont val="Calibri"/>
        <family val="2"/>
        <scheme val="minor"/>
      </rPr>
      <t xml:space="preserve">=1.24 at 0% tracing from the table below. </t>
    </r>
  </si>
  <si>
    <t>Changeable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</si>
</sst>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%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 (Body)_x0000_"/>
    </font>
    <font>
      <sz val="10"/>
      <color theme="1"/>
      <name val="Calibri (Body)_x0000_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9" fontId="0" fillId="0" borderId="0" xfId="2" applyFont="1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Fill="1"/>
    <xf numFmtId="10" fontId="0" fillId="0" borderId="0" xfId="0" applyNumberFormat="1"/>
    <xf numFmtId="165" fontId="0" fillId="0" borderId="0" xfId="1" applyNumberFormat="1" applyFont="1" applyFill="1"/>
    <xf numFmtId="0" fontId="2" fillId="0" borderId="0" xfId="3"/>
    <xf numFmtId="166" fontId="0" fillId="0" borderId="0" xfId="0" applyNumberFormat="1"/>
    <xf numFmtId="14" fontId="0" fillId="0" borderId="0" xfId="0" applyNumberFormat="1"/>
    <xf numFmtId="167" fontId="0" fillId="0" borderId="0" xfId="2" applyNumberFormat="1" applyFont="1"/>
    <xf numFmtId="0" fontId="3" fillId="0" borderId="0" xfId="0" applyFont="1"/>
    <xf numFmtId="14" fontId="2" fillId="0" borderId="0" xfId="3" applyNumberFormat="1" applyFill="1"/>
    <xf numFmtId="0" fontId="2" fillId="0" borderId="0" xfId="3" applyFill="1"/>
    <xf numFmtId="0" fontId="3" fillId="0" borderId="0" xfId="0" applyFont="1" applyFill="1"/>
    <xf numFmtId="0" fontId="0" fillId="2" borderId="0" xfId="0" applyFill="1"/>
    <xf numFmtId="10" fontId="0" fillId="0" borderId="0" xfId="2" applyNumberFormat="1" applyFont="1" applyFill="1"/>
    <xf numFmtId="165" fontId="0" fillId="2" borderId="0" xfId="1" applyNumberFormat="1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>
      <protection locked="0"/>
    </xf>
    <xf numFmtId="0" fontId="9" fillId="0" borderId="0" xfId="0" applyFont="1"/>
    <xf numFmtId="164" fontId="0" fillId="3" borderId="0" xfId="0" applyNumberFormat="1" applyFill="1" applyProtection="1">
      <protection locked="0"/>
    </xf>
    <xf numFmtId="0" fontId="0" fillId="3" borderId="0" xfId="0" applyFill="1"/>
    <xf numFmtId="0" fontId="10" fillId="3" borderId="0" xfId="0" applyFont="1" applyFill="1" applyProtection="1">
      <protection locked="0"/>
    </xf>
    <xf numFmtId="10" fontId="0" fillId="2" borderId="0" xfId="0" applyNumberFormat="1" applyFill="1" applyProtection="1"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l-GR" sz="1400" b="1" i="0" baseline="0">
                <a:effectLst/>
              </a:rPr>
              <a:t>ρ </a:t>
            </a:r>
            <a:r>
              <a:rPr lang="en-US" sz="1400" b="1" i="0" baseline="0">
                <a:effectLst/>
              </a:rPr>
              <a:t>as function of 𝜂 </a:t>
            </a:r>
            <a:r>
              <a:rPr lang="en-US" sz="1400" b="1" i="1" baseline="0">
                <a:effectLst/>
              </a:rPr>
              <a:t>, </a:t>
            </a:r>
            <a:r>
              <a:rPr lang="en-US" sz="1400" b="1" i="0" baseline="0">
                <a:effectLst/>
              </a:rPr>
              <a:t>for different  </a:t>
            </a:r>
            <a:r>
              <a:rPr lang="en-US" sz="1400" b="1" i="1" baseline="0">
                <a:effectLst/>
              </a:rPr>
              <a:t>R</a:t>
            </a:r>
            <a:r>
              <a:rPr lang="en-US" sz="1050" b="1" i="1" baseline="0">
                <a:effectLst/>
              </a:rPr>
              <a:t>t</a:t>
            </a:r>
            <a:r>
              <a:rPr lang="en-US" sz="1400" b="1" i="0" baseline="0">
                <a:effectLst/>
              </a:rPr>
              <a:t>       </a:t>
            </a:r>
            <a:endParaRPr lang="en-US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using Cal. data'!$F$26:$F$36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'Model using Cal. data'!$G$26:$G$36</c:f>
              <c:numCache>
                <c:formatCode>0.00%</c:formatCode>
                <c:ptCount val="11"/>
                <c:pt idx="0">
                  <c:v>8.0000000000000071E-3</c:v>
                </c:pt>
                <c:pt idx="1">
                  <c:v>7.2202166064982004E-3</c:v>
                </c:pt>
                <c:pt idx="2">
                  <c:v>6.5789473684210583E-3</c:v>
                </c:pt>
                <c:pt idx="3">
                  <c:v>6.0422960725075581E-3</c:v>
                </c:pt>
                <c:pt idx="4">
                  <c:v>5.5865921787709542E-3</c:v>
                </c:pt>
                <c:pt idx="5">
                  <c:v>5.1948051948051991E-3</c:v>
                </c:pt>
                <c:pt idx="6">
                  <c:v>4.8543689320388389E-3</c:v>
                </c:pt>
                <c:pt idx="7">
                  <c:v>4.5558086560364506E-3</c:v>
                </c:pt>
                <c:pt idx="8">
                  <c:v>4.2918454935622352E-3</c:v>
                </c:pt>
                <c:pt idx="9">
                  <c:v>4.0567951318458452E-3</c:v>
                </c:pt>
                <c:pt idx="10">
                  <c:v>3.8461538461538494E-3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9-F44D-BA17-AD95936D6FC6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using Cal. data'!$F$26:$F$36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'Model using Cal. data'!$H$26:$H$36</c:f>
              <c:numCache>
                <c:formatCode>0.00%</c:formatCode>
                <c:ptCount val="11"/>
                <c:pt idx="0">
                  <c:v>2.4E-2</c:v>
                </c:pt>
                <c:pt idx="1">
                  <c:v>2.135231316725978E-2</c:v>
                </c:pt>
                <c:pt idx="2">
                  <c:v>1.9230769230769228E-2</c:v>
                </c:pt>
                <c:pt idx="3">
                  <c:v>1.7492711370262388E-2</c:v>
                </c:pt>
                <c:pt idx="4">
                  <c:v>1.60427807486631E-2</c:v>
                </c:pt>
                <c:pt idx="5">
                  <c:v>1.4814814814814812E-2</c:v>
                </c:pt>
                <c:pt idx="6">
                  <c:v>1.3761467889908256E-2</c:v>
                </c:pt>
                <c:pt idx="7">
                  <c:v>1.284796573875803E-2</c:v>
                </c:pt>
                <c:pt idx="8">
                  <c:v>1.2048192771084336E-2</c:v>
                </c:pt>
                <c:pt idx="9">
                  <c:v>1.1342155009451797E-2</c:v>
                </c:pt>
                <c:pt idx="10">
                  <c:v>1.0714285714285714E-2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9-F44D-BA17-AD95936D6FC6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'Model using Cal. data'!$F$26:$F$36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'Model using Cal. data'!$I$26:$I$36</c:f>
              <c:numCache>
                <c:formatCode>0.00%</c:formatCode>
                <c:ptCount val="11"/>
                <c:pt idx="0">
                  <c:v>3.0000000000000006E-2</c:v>
                </c:pt>
                <c:pt idx="1">
                  <c:v>2.6548672566371688E-2</c:v>
                </c:pt>
                <c:pt idx="2">
                  <c:v>2.3809523809523815E-2</c:v>
                </c:pt>
                <c:pt idx="3">
                  <c:v>2.1582733812949641E-2</c:v>
                </c:pt>
                <c:pt idx="4">
                  <c:v>1.973684210526316E-2</c:v>
                </c:pt>
                <c:pt idx="5">
                  <c:v>1.8181818181818184E-2</c:v>
                </c:pt>
                <c:pt idx="6">
                  <c:v>1.6853932584269666E-2</c:v>
                </c:pt>
                <c:pt idx="7">
                  <c:v>1.5706806282722516E-2</c:v>
                </c:pt>
                <c:pt idx="8">
                  <c:v>1.470588235294118E-2</c:v>
                </c:pt>
                <c:pt idx="9">
                  <c:v>1.3824884792626731E-2</c:v>
                </c:pt>
                <c:pt idx="10">
                  <c:v>1.3043478260869568E-2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19-F44D-BA17-AD95936D6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849856"/>
        <c:axId val="1976338736"/>
      </c:lineChart>
      <c:catAx>
        <c:axId val="193184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daily tracing  𝜂 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338736"/>
        <c:crossesAt val="0"/>
        <c:auto val="1"/>
        <c:lblAlgn val="ctr"/>
        <c:lblOffset val="100"/>
        <c:noMultiLvlLbl val="0"/>
      </c:catAx>
      <c:valAx>
        <c:axId val="19763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daily detection </a:t>
                </a:r>
                <a:r>
                  <a:rPr lang="el-GR" sz="1400" b="0" i="0" baseline="0">
                    <a:effectLst/>
                  </a:rPr>
                  <a:t>ρ   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849856"/>
        <c:crosses val="autoZero"/>
        <c:crossBetween val="midCat"/>
      </c:valAx>
      <c:spPr>
        <a:noFill/>
        <a:ln>
          <a:solidFill>
            <a:schemeClr val="dk1">
              <a:lumMod val="15000"/>
              <a:lumOff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650875</xdr:colOff>
      <xdr:row>37</xdr:row>
      <xdr:rowOff>47625</xdr:rowOff>
    </xdr:from>
    <xdr:to>
      <xdr:col>8</xdr:col>
      <xdr:colOff>349250</xdr:colOff>
      <xdr:row>52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D430FE-2D2C-4A43-AD3A-12BEB554F7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0.71369</cdr:x>
      <cdr:y>0.1757</cdr:y>
    </cdr:from>
    <cdr:to>
      <cdr:x>0.9103</cdr:x>
      <cdr:y>0.34571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D1020DD4-ECF1-8B4C-9795-E016632034C6}"/>
                </a:ext>
              </a:extLst>
            </cdr:cNvPr>
            <cdr:cNvSpPr txBox="1"/>
          </cdr:nvSpPr>
          <cdr:spPr>
            <a:xfrm xmlns:a="http://schemas.openxmlformats.org/drawingml/2006/main">
              <a:off x="4175041" y="557847"/>
              <a:ext cx="1150156" cy="5397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1200" i="1"/>
                <a:t>D = 10 days</a:t>
              </a:r>
            </a:p>
            <a:p xmlns:a="http://schemas.openxmlformats.org/drawingml/2006/main">
              <a:r>
                <a:rPr lang="en-US" sz="1200" i="1"/>
                <a:t>  S/N</a:t>
              </a:r>
              <a:r>
                <a:rPr lang="en-US" sz="1200" i="1" baseline="0"/>
                <a:t> = 100%</a:t>
              </a:r>
              <a:endParaRPr lang="en-US" sz="1200" i="1"/>
            </a:p>
            <a:p xmlns:a="http://schemas.openxmlformats.org/drawingml/2006/main">
              <a:endParaRPr lang="en-US" sz="1100"/>
            </a:p>
          </cdr:txBody>
        </cdr:sp>
      </mc:Choice>
      <mc:Fallback xmlns="">
        <cdr:sp macro="" textlink="">
          <cdr:nvSpPr>
            <cdr:cNvPr id="2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D1020DD4-ECF1-8B4C-9795-E016632034C6}"/>
                </a:ext>
              </a:extLst>
            </cdr:cNvPr>
            <cdr:cNvSpPr txBox="1"/>
          </cdr:nvSpPr>
          <cdr:spPr>
            <a:xfrm xmlns:a="http://schemas.openxmlformats.org/drawingml/2006/main">
              <a:off x="4175041" y="557847"/>
              <a:ext cx="1150156" cy="5397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 i="1"/>
                <a:t>D = 10 days</a:t>
              </a:r>
            </a:p>
            <a:p xmlns:a="http://schemas.openxmlformats.org/drawingml/2006/main">
              <a:r>
                <a:rPr lang="en-US" sz="1200" i="1"/>
                <a:t>  S/N</a:t>
              </a:r>
              <a:r>
                <a:rPr lang="en-US" sz="1200" i="1" baseline="0"/>
                <a:t> = 100%</a:t>
              </a:r>
              <a:endParaRPr lang="en-US" sz="1200" i="1"/>
            </a:p>
            <a:p xmlns:a="http://schemas.openxmlformats.org/drawingml/2006/main"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0.3857</cdr:x>
      <cdr:y>0.33816</cdr:y>
    </cdr:from>
    <cdr:to>
      <cdr:x>0.52843</cdr:x>
      <cdr:y>0.42289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1884363" y="1185862"/>
              <a:ext cx="697278" cy="2971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1.3</a:t>
              </a:r>
            </a:p>
            <a:p xmlns:a="http://schemas.openxmlformats.org/drawingml/2006/main">
              <a:endParaRPr lang="en-US" sz="1100"/>
            </a:p>
          </cdr:txBody>
        </cdr:sp>
      </mc:Choice>
      <mc:Fallback xmlns="">
        <cdr:sp macro="" textlink="">
          <cdr:nvSpPr>
            <cdr:cNvPr id="4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1884363" y="1185862"/>
              <a:ext cx="697278" cy="2971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1.3</a:t>
              </a:r>
            </a:p>
            <a:p xmlns:a="http://schemas.openxmlformats.org/drawingml/2006/main"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0.37649</cdr:x>
      <cdr:y>0.48907</cdr:y>
    </cdr:from>
    <cdr:to>
      <cdr:x>0.51922</cdr:x>
      <cdr:y>0.5738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2202421" y="1552796"/>
              <a:ext cx="834961" cy="2690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1.24</a:t>
              </a:r>
            </a:p>
          </cdr:txBody>
        </cdr:sp>
      </mc:Choice>
      <mc:Fallback xmlns="">
        <cdr:sp macro="" textlink="">
          <cdr:nvSpPr>
            <cdr:cNvPr id="5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2202421" y="1552796"/>
              <a:ext cx="834961" cy="2690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1.24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0.3726</cdr:x>
      <cdr:y>0.60251</cdr:y>
    </cdr:from>
    <cdr:to>
      <cdr:x>0.55257</cdr:x>
      <cdr:y>0.68724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2179705" y="1912969"/>
              <a:ext cx="1052813" cy="2690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1.08</a:t>
              </a:r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</cdr:txBody>
        </cdr:sp>
      </mc:Choice>
      <mc:Fallback xmlns="">
        <cdr:sp macro="" textlink="">
          <cdr:nvSpPr>
            <cdr:cNvPr id="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A106AF77-A7B8-634A-8133-ABE8EC4C8204}"/>
                </a:ext>
              </a:extLst>
            </cdr:cNvPr>
            <cdr:cNvSpPr txBox="1"/>
          </cdr:nvSpPr>
          <cdr:spPr>
            <a:xfrm xmlns:a="http://schemas.openxmlformats.org/drawingml/2006/main">
              <a:off x="2179705" y="1912969"/>
              <a:ext cx="1052813" cy="2690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/>
                <a:t> 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200" i="1"/>
                <a:t>R</a:t>
              </a:r>
              <a:r>
                <a:rPr lang="en-US" sz="900" i="1"/>
                <a:t>t</a:t>
              </a:r>
              <a:r>
                <a:rPr lang="en-US" sz="1200" i="1"/>
                <a:t> </a:t>
              </a:r>
              <a:r>
                <a:rPr lang="en-US" sz="1100"/>
                <a:t>= 1.08</a:t>
              </a:r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  <a:p xmlns:a="http://schemas.openxmlformats.org/drawingml/2006/main">
              <a:endParaRPr lang="en-US" sz="11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public.tableau.com/views/COVID-19CasesDashboard_15931020425010/Cases?%3Aembed=y&amp;%3AshowVizHome=no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public.tableau.com/views/COVID-19CasesDashboard_15931020425010/Cases?%3Aembed=y&amp;%3AshowVizHome=no" TargetMode="External"/><Relationship Id="rId1" Type="http://schemas.openxmlformats.org/officeDocument/2006/relationships/hyperlink" Target="https://www.cdc.gov/coronavirus/2019-ncov/cases-updates/commercial-lab-surveys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medrxiv.org/content/10.1101/2020.06.02.20120568v1" TargetMode="External"/><Relationship Id="rId4" Type="http://schemas.openxmlformats.org/officeDocument/2006/relationships/hyperlink" Target="https://calcat.covid19.ca.gov/cacovidmod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/coronavirus/2019-ncov/cases-updates/commercial-lab-survey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BBDE-8C2F-AF45-A172-BC07BA83E97F}">
  <dimension ref="A1:K68"/>
  <sheetViews>
    <sheetView tabSelected="1" topLeftCell="A23" zoomScale="160" zoomScaleNormal="160" workbookViewId="0">
      <selection activeCell="D20" sqref="D20"/>
    </sheetView>
  </sheetViews>
  <sheetFormatPr baseColWidth="10" defaultRowHeight="16"/>
  <cols>
    <col min="5" max="5" width="18.33203125" customWidth="1"/>
    <col min="7" max="7" width="33.33203125" customWidth="1"/>
    <col min="8" max="8" width="14.33203125" customWidth="1"/>
    <col min="9" max="9" width="11" customWidth="1"/>
    <col min="10" max="10" width="11.6640625" bestFit="1" customWidth="1"/>
    <col min="11" max="11" width="14.83203125" customWidth="1"/>
  </cols>
  <sheetData>
    <row r="1" spans="1:11" ht="21">
      <c r="A1" s="28" t="s">
        <v>50</v>
      </c>
    </row>
    <row r="2" spans="1:11">
      <c r="A2" t="s">
        <v>51</v>
      </c>
    </row>
    <row r="3" spans="1:11">
      <c r="A3" t="s">
        <v>52</v>
      </c>
      <c r="C3" s="12" t="s">
        <v>53</v>
      </c>
    </row>
    <row r="4" spans="1:11">
      <c r="C4" s="12"/>
      <c r="F4" s="20"/>
      <c r="G4" t="s">
        <v>48</v>
      </c>
    </row>
    <row r="5" spans="1:11">
      <c r="A5" s="25" t="s">
        <v>22</v>
      </c>
      <c r="F5" s="30"/>
      <c r="G5" t="s">
        <v>60</v>
      </c>
    </row>
    <row r="6" spans="1:11">
      <c r="A6" s="25" t="s">
        <v>23</v>
      </c>
      <c r="G6" t="s">
        <v>49</v>
      </c>
    </row>
    <row r="7" spans="1:11">
      <c r="A7" s="25" t="s">
        <v>24</v>
      </c>
    </row>
    <row r="8" spans="1:11">
      <c r="A8" s="25" t="s">
        <v>25</v>
      </c>
      <c r="F8" t="s">
        <v>20</v>
      </c>
      <c r="H8" s="29">
        <f>'CDC Survey'!F13</f>
        <v>10.929487179487179</v>
      </c>
      <c r="I8" s="12" t="s">
        <v>30</v>
      </c>
    </row>
    <row r="9" spans="1:11">
      <c r="A9" s="25" t="s">
        <v>4</v>
      </c>
      <c r="F9" t="s">
        <v>41</v>
      </c>
      <c r="H9" s="31">
        <v>10</v>
      </c>
      <c r="I9" t="s">
        <v>1</v>
      </c>
    </row>
    <row r="10" spans="1:11">
      <c r="A10" s="8" t="s">
        <v>54</v>
      </c>
      <c r="F10" s="9" t="s">
        <v>32</v>
      </c>
      <c r="G10" s="9"/>
      <c r="H10" s="22">
        <f>119854/14</f>
        <v>8561</v>
      </c>
      <c r="I10" s="17" t="s">
        <v>31</v>
      </c>
      <c r="J10" s="9"/>
    </row>
    <row r="11" spans="1:11">
      <c r="F11" s="9" t="s">
        <v>34</v>
      </c>
      <c r="G11" s="9"/>
      <c r="H11" s="11">
        <f>H8*H10</f>
        <v>93567.339743589735</v>
      </c>
      <c r="I11" s="9" t="s">
        <v>57</v>
      </c>
      <c r="J11" s="9"/>
    </row>
    <row r="12" spans="1:11">
      <c r="A12" s="25" t="s">
        <v>26</v>
      </c>
      <c r="F12" s="9" t="s">
        <v>21</v>
      </c>
      <c r="G12" s="9"/>
      <c r="H12" s="23">
        <v>7.3999999999999996E-2</v>
      </c>
      <c r="I12" s="18" t="s">
        <v>31</v>
      </c>
      <c r="J12" s="9"/>
    </row>
    <row r="13" spans="1:11">
      <c r="A13" s="26" t="s">
        <v>27</v>
      </c>
      <c r="F13" s="9" t="s">
        <v>33</v>
      </c>
      <c r="G13" s="9"/>
      <c r="H13" s="11">
        <f>H9*H11</f>
        <v>935673.39743589738</v>
      </c>
      <c r="I13" s="9" t="s">
        <v>58</v>
      </c>
      <c r="J13" s="9"/>
    </row>
    <row r="14" spans="1:11">
      <c r="A14" s="25" t="s">
        <v>28</v>
      </c>
      <c r="F14" s="9" t="s">
        <v>55</v>
      </c>
      <c r="G14" s="9"/>
      <c r="H14" s="24">
        <v>1.24</v>
      </c>
      <c r="I14" s="18" t="s">
        <v>35</v>
      </c>
      <c r="J14" s="9"/>
    </row>
    <row r="15" spans="1:11">
      <c r="A15" s="25" t="s">
        <v>29</v>
      </c>
      <c r="F15" s="9" t="s">
        <v>38</v>
      </c>
      <c r="H15" s="32">
        <f>H26</f>
        <v>2.4E-2</v>
      </c>
      <c r="I15" t="s">
        <v>59</v>
      </c>
    </row>
    <row r="16" spans="1:11">
      <c r="F16" s="27" t="s">
        <v>56</v>
      </c>
      <c r="H16" s="22">
        <v>40000000</v>
      </c>
      <c r="J16" t="s">
        <v>0</v>
      </c>
    </row>
    <row r="17" spans="1:11">
      <c r="A17" s="12"/>
      <c r="F17" s="9" t="s">
        <v>36</v>
      </c>
      <c r="H17" s="7">
        <f>H13/H16</f>
        <v>2.3391834935897436E-2</v>
      </c>
      <c r="I17" s="5"/>
    </row>
    <row r="18" spans="1:11">
      <c r="F18" s="19" t="s">
        <v>37</v>
      </c>
      <c r="H18" s="2">
        <f>H17/H12</f>
        <v>0.31610587751212754</v>
      </c>
      <c r="J18" s="1" t="s">
        <v>0</v>
      </c>
    </row>
    <row r="19" spans="1:11">
      <c r="A19" s="16"/>
      <c r="F19" s="9" t="s">
        <v>39</v>
      </c>
      <c r="H19" s="10">
        <f>H15*H18</f>
        <v>7.5865410602910608E-3</v>
      </c>
      <c r="I19" s="1" t="s">
        <v>0</v>
      </c>
    </row>
    <row r="20" spans="1:11">
      <c r="A20" s="16"/>
      <c r="B20" s="13"/>
      <c r="F20" s="9" t="s">
        <v>3</v>
      </c>
      <c r="H20" s="4">
        <f>H15*H13</f>
        <v>22456.161538461536</v>
      </c>
    </row>
    <row r="21" spans="1:11">
      <c r="A21" s="16"/>
      <c r="B21" s="2"/>
      <c r="F21" s="9" t="s">
        <v>40</v>
      </c>
      <c r="H21" s="11">
        <f>H16*H15*H18</f>
        <v>303461.64241164242</v>
      </c>
      <c r="I21" s="15" t="s">
        <v>0</v>
      </c>
      <c r="J21" s="5" t="s">
        <v>0</v>
      </c>
    </row>
    <row r="22" spans="1:11">
      <c r="B22" s="4"/>
      <c r="D22" s="14"/>
      <c r="K22" t="s">
        <v>0</v>
      </c>
    </row>
    <row r="23" spans="1:11">
      <c r="B23" s="13"/>
      <c r="G23" t="s">
        <v>5</v>
      </c>
    </row>
    <row r="24" spans="1:11">
      <c r="B24" s="13"/>
      <c r="G24" t="s">
        <v>45</v>
      </c>
      <c r="H24" s="24" t="s">
        <v>46</v>
      </c>
      <c r="I24" t="s">
        <v>47</v>
      </c>
    </row>
    <row r="25" spans="1:11">
      <c r="F25" s="6" t="s">
        <v>2</v>
      </c>
      <c r="G25">
        <v>1.08</v>
      </c>
      <c r="H25" s="24">
        <v>1.24</v>
      </c>
      <c r="I25">
        <v>1.3</v>
      </c>
    </row>
    <row r="26" spans="1:11">
      <c r="F26" s="2">
        <v>0</v>
      </c>
      <c r="G26" s="7">
        <f t="shared" ref="G26:I36" si="0">(G$25-1)/($H$9*(1+$F26*G$25))</f>
        <v>8.0000000000000071E-3</v>
      </c>
      <c r="H26" s="21">
        <f t="shared" si="0"/>
        <v>2.4E-2</v>
      </c>
      <c r="I26" s="7">
        <f t="shared" si="0"/>
        <v>3.0000000000000006E-2</v>
      </c>
    </row>
    <row r="27" spans="1:11">
      <c r="F27" s="2">
        <f>F26+0.1</f>
        <v>0.1</v>
      </c>
      <c r="G27" s="7">
        <f t="shared" si="0"/>
        <v>7.2202166064982004E-3</v>
      </c>
      <c r="H27" s="7">
        <f t="shared" si="0"/>
        <v>2.135231316725978E-2</v>
      </c>
      <c r="I27" s="7">
        <f t="shared" si="0"/>
        <v>2.6548672566371688E-2</v>
      </c>
    </row>
    <row r="28" spans="1:11">
      <c r="F28" s="2">
        <f t="shared" ref="F28:F36" si="1">F27+0.1</f>
        <v>0.2</v>
      </c>
      <c r="G28" s="7">
        <f t="shared" si="0"/>
        <v>6.5789473684210583E-3</v>
      </c>
      <c r="H28" s="7">
        <f t="shared" si="0"/>
        <v>1.9230769230769228E-2</v>
      </c>
      <c r="I28" s="7">
        <f t="shared" si="0"/>
        <v>2.3809523809523815E-2</v>
      </c>
    </row>
    <row r="29" spans="1:11">
      <c r="F29" s="2">
        <f t="shared" si="1"/>
        <v>0.30000000000000004</v>
      </c>
      <c r="G29" s="7">
        <f t="shared" si="0"/>
        <v>6.0422960725075581E-3</v>
      </c>
      <c r="H29" s="7">
        <f t="shared" si="0"/>
        <v>1.7492711370262388E-2</v>
      </c>
      <c r="I29" s="7">
        <f t="shared" si="0"/>
        <v>2.1582733812949641E-2</v>
      </c>
    </row>
    <row r="30" spans="1:11">
      <c r="F30" s="2">
        <f t="shared" si="1"/>
        <v>0.4</v>
      </c>
      <c r="G30" s="7">
        <f t="shared" si="0"/>
        <v>5.5865921787709542E-3</v>
      </c>
      <c r="H30" s="7">
        <f t="shared" si="0"/>
        <v>1.60427807486631E-2</v>
      </c>
      <c r="I30" s="7">
        <f t="shared" si="0"/>
        <v>1.973684210526316E-2</v>
      </c>
    </row>
    <row r="31" spans="1:11">
      <c r="F31" s="2">
        <f t="shared" si="1"/>
        <v>0.5</v>
      </c>
      <c r="G31" s="7">
        <f t="shared" si="0"/>
        <v>5.1948051948051991E-3</v>
      </c>
      <c r="H31" s="7">
        <f t="shared" si="0"/>
        <v>1.4814814814814812E-2</v>
      </c>
      <c r="I31" s="7">
        <f t="shared" si="0"/>
        <v>1.8181818181818184E-2</v>
      </c>
    </row>
    <row r="32" spans="1:11">
      <c r="F32" s="2">
        <f t="shared" si="1"/>
        <v>0.6</v>
      </c>
      <c r="G32" s="7">
        <f t="shared" si="0"/>
        <v>4.8543689320388389E-3</v>
      </c>
      <c r="H32" s="7">
        <f t="shared" si="0"/>
        <v>1.3761467889908256E-2</v>
      </c>
      <c r="I32" s="7">
        <f t="shared" si="0"/>
        <v>1.6853932584269666E-2</v>
      </c>
    </row>
    <row r="33" spans="6:9">
      <c r="F33" s="2">
        <f t="shared" si="1"/>
        <v>0.7</v>
      </c>
      <c r="G33" s="7">
        <f t="shared" si="0"/>
        <v>4.5558086560364506E-3</v>
      </c>
      <c r="H33" s="7">
        <f t="shared" si="0"/>
        <v>1.284796573875803E-2</v>
      </c>
      <c r="I33" s="7">
        <f t="shared" si="0"/>
        <v>1.5706806282722516E-2</v>
      </c>
    </row>
    <row r="34" spans="6:9">
      <c r="F34" s="2">
        <f t="shared" si="1"/>
        <v>0.79999999999999993</v>
      </c>
      <c r="G34" s="7">
        <f t="shared" si="0"/>
        <v>4.2918454935622352E-3</v>
      </c>
      <c r="H34" s="7">
        <f t="shared" si="0"/>
        <v>1.2048192771084336E-2</v>
      </c>
      <c r="I34" s="7">
        <f t="shared" si="0"/>
        <v>1.470588235294118E-2</v>
      </c>
    </row>
    <row r="35" spans="6:9">
      <c r="F35" s="2">
        <f t="shared" si="1"/>
        <v>0.89999999999999991</v>
      </c>
      <c r="G35" s="7">
        <f t="shared" si="0"/>
        <v>4.0567951318458452E-3</v>
      </c>
      <c r="H35" s="7">
        <f t="shared" si="0"/>
        <v>1.1342155009451797E-2</v>
      </c>
      <c r="I35" s="7">
        <f t="shared" si="0"/>
        <v>1.3824884792626731E-2</v>
      </c>
    </row>
    <row r="36" spans="6:9">
      <c r="F36" s="2">
        <f t="shared" si="1"/>
        <v>0.99999999999999989</v>
      </c>
      <c r="G36" s="7">
        <f t="shared" si="0"/>
        <v>3.8461538461538494E-3</v>
      </c>
      <c r="H36" s="7">
        <f t="shared" si="0"/>
        <v>1.0714285714285714E-2</v>
      </c>
      <c r="I36" s="7">
        <f t="shared" si="0"/>
        <v>1.3043478260869568E-2</v>
      </c>
    </row>
    <row r="57" spans="6:9">
      <c r="F57" s="6"/>
      <c r="G57" s="1"/>
      <c r="H57" s="1"/>
      <c r="I57" s="1"/>
    </row>
    <row r="58" spans="6:9">
      <c r="F58" s="2"/>
      <c r="G58" s="7"/>
      <c r="H58" s="7"/>
      <c r="I58" s="7"/>
    </row>
    <row r="59" spans="6:9">
      <c r="F59" s="2"/>
      <c r="G59" s="7"/>
      <c r="H59" s="7"/>
      <c r="I59" s="7"/>
    </row>
    <row r="60" spans="6:9">
      <c r="F60" s="2"/>
      <c r="G60" s="7"/>
      <c r="H60" s="7"/>
      <c r="I60" s="7"/>
    </row>
    <row r="61" spans="6:9">
      <c r="F61" s="2"/>
      <c r="G61" s="7"/>
      <c r="H61" s="7"/>
      <c r="I61" s="7"/>
    </row>
    <row r="62" spans="6:9">
      <c r="F62" s="2"/>
      <c r="G62" s="7"/>
      <c r="H62" s="7"/>
      <c r="I62" s="7"/>
    </row>
    <row r="63" spans="6:9">
      <c r="F63" s="2"/>
      <c r="G63" s="7"/>
      <c r="H63" s="7"/>
      <c r="I63" s="7"/>
    </row>
    <row r="64" spans="6:9">
      <c r="F64" s="2"/>
      <c r="G64" s="7"/>
      <c r="H64" s="7"/>
      <c r="I64" s="7"/>
    </row>
    <row r="65" spans="6:9">
      <c r="F65" s="2"/>
      <c r="G65" s="7"/>
      <c r="H65" s="7"/>
      <c r="I65" s="7"/>
    </row>
    <row r="66" spans="6:9">
      <c r="F66" s="2"/>
      <c r="G66" s="7"/>
      <c r="H66" s="7"/>
      <c r="I66" s="7"/>
    </row>
    <row r="67" spans="6:9">
      <c r="F67" s="2"/>
      <c r="G67" s="7"/>
      <c r="H67" s="7"/>
      <c r="I67" s="7"/>
    </row>
    <row r="68" spans="6:9">
      <c r="F68" s="2"/>
      <c r="G68" s="7"/>
      <c r="H68" s="7"/>
      <c r="I68" s="7"/>
    </row>
  </sheetData>
  <sheetProtection algorithmName="SHA-512" hashValue="fqfWaUjSsoqE2YJWonudQi7o10UkJe9tMOU/jCMQ9srsyAbYVWPe159ySkO7RYys3bb/ryCSnbRy0vwtoyLL5A==" saltValue="ykSkfdHjIzWM4gXW7txv3w==" spinCount="100000" sheet="1" objects="1" scenarios="1" formatCells="0"/>
  <hyperlinks>
    <hyperlink ref="I8" r:id="rId1" xr:uid="{A63A7FC2-F27C-2644-97FB-12878FE1252F}"/>
    <hyperlink ref="I10" r:id="rId2" display=" 7/20/2020 data of California" xr:uid="{D0CAFBB8-8DDA-CA43-9988-648B0787344D}"/>
    <hyperlink ref="I12" r:id="rId3" xr:uid="{C36DB473-39CC-1343-BD4A-DA540D2204DD}"/>
    <hyperlink ref="I14" r:id="rId4" display=" High end of Rt of California 7/20/2020 " xr:uid="{FB6D2B7E-30C2-C547-8F1C-702624990BE4}"/>
    <hyperlink ref="C3" r:id="rId5" display="The medRxiv paper for the model" xr:uid="{6D953A26-E5DA-7F47-8013-B8EE4FC07FBA}"/>
  </hyperlinks>
  <pageMargins left="0.7" right="0.7" top="0.75" bottom="0.75" header="0.3" footer="0.3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44FA-146E-EE47-AD8D-543D6B990F11}">
  <dimension ref="A2:F17"/>
  <sheetViews>
    <sheetView zoomScale="140" zoomScaleNormal="140" workbookViewId="0">
      <selection activeCell="F13" sqref="F13"/>
    </sheetView>
  </sheetViews>
  <sheetFormatPr baseColWidth="10" defaultRowHeight="16"/>
  <cols>
    <col min="1" max="1" width="14.5" bestFit="1" customWidth="1"/>
    <col min="2" max="2" width="13.33203125" bestFit="1" customWidth="1"/>
    <col min="4" max="4" width="13" customWidth="1"/>
  </cols>
  <sheetData>
    <row r="2" spans="1:6">
      <c r="A2" t="s">
        <v>42</v>
      </c>
      <c r="D2" s="12" t="s">
        <v>43</v>
      </c>
    </row>
    <row r="3" spans="1:6">
      <c r="D3" s="12"/>
    </row>
    <row r="4" spans="1:6">
      <c r="A4" t="s">
        <v>6</v>
      </c>
      <c r="C4" t="s">
        <v>8</v>
      </c>
      <c r="D4" t="s">
        <v>9</v>
      </c>
      <c r="E4" t="s">
        <v>10</v>
      </c>
      <c r="F4" t="s">
        <v>12</v>
      </c>
    </row>
    <row r="5" spans="1:6">
      <c r="C5" t="s">
        <v>7</v>
      </c>
      <c r="D5" t="s">
        <v>17</v>
      </c>
      <c r="E5" t="s">
        <v>11</v>
      </c>
    </row>
    <row r="6" spans="1:6">
      <c r="A6" t="s">
        <v>13</v>
      </c>
      <c r="C6" s="10">
        <v>1.1299999999999999E-2</v>
      </c>
      <c r="D6" s="4">
        <v>4300</v>
      </c>
      <c r="E6" s="4">
        <v>48300</v>
      </c>
      <c r="F6" s="3">
        <f t="shared" ref="F6:F11" si="0">E6/D6</f>
        <v>11.232558139534884</v>
      </c>
    </row>
    <row r="7" spans="1:6">
      <c r="A7" t="s">
        <v>14</v>
      </c>
      <c r="C7" s="10">
        <v>6.93E-2</v>
      </c>
      <c r="D7" s="4">
        <v>53800</v>
      </c>
      <c r="E7" s="4">
        <v>641800</v>
      </c>
      <c r="F7" s="3">
        <f t="shared" si="0"/>
        <v>11.929368029739777</v>
      </c>
    </row>
    <row r="8" spans="1:6">
      <c r="A8" t="s">
        <v>15</v>
      </c>
      <c r="C8" s="10">
        <v>1.8499999999999999E-2</v>
      </c>
      <c r="D8" s="4">
        <v>10500</v>
      </c>
      <c r="E8" s="4">
        <v>117400</v>
      </c>
      <c r="F8" s="3">
        <f t="shared" si="0"/>
        <v>11.18095238095238</v>
      </c>
    </row>
    <row r="9" spans="1:6">
      <c r="A9" t="s">
        <v>16</v>
      </c>
      <c r="C9" s="10">
        <v>2.6499999999999999E-2</v>
      </c>
      <c r="D9" s="4">
        <v>6800</v>
      </c>
      <c r="E9" s="4">
        <v>161900</v>
      </c>
      <c r="F9" s="3">
        <f t="shared" si="0"/>
        <v>23.808823529411764</v>
      </c>
    </row>
    <row r="10" spans="1:6">
      <c r="A10" t="s">
        <v>18</v>
      </c>
      <c r="C10" s="10">
        <v>2.18E-2</v>
      </c>
      <c r="D10" s="4">
        <v>4500</v>
      </c>
      <c r="E10" s="4">
        <v>47400</v>
      </c>
      <c r="F10" s="3">
        <f t="shared" si="0"/>
        <v>10.533333333333333</v>
      </c>
    </row>
    <row r="11" spans="1:6">
      <c r="A11" t="s">
        <v>19</v>
      </c>
      <c r="C11" s="10">
        <v>4.9400000000000006E-2</v>
      </c>
      <c r="D11" s="4">
        <v>29300</v>
      </c>
      <c r="E11" s="4">
        <v>176700</v>
      </c>
      <c r="F11" s="3">
        <f t="shared" si="0"/>
        <v>6.0307167235494878</v>
      </c>
    </row>
    <row r="12" spans="1:6">
      <c r="C12" s="10"/>
      <c r="D12" s="4"/>
      <c r="E12" s="4"/>
      <c r="F12" s="3"/>
    </row>
    <row r="13" spans="1:6">
      <c r="A13" s="4" t="s">
        <v>44</v>
      </c>
      <c r="D13" s="5">
        <f>SUM(D6:D11)</f>
        <v>109200</v>
      </c>
      <c r="E13" s="5">
        <f>SUM(E6:E11)</f>
        <v>1193500</v>
      </c>
      <c r="F13" s="3">
        <f t="shared" ref="F13" si="1">E13/D13</f>
        <v>10.929487179487179</v>
      </c>
    </row>
    <row r="14" spans="1:6">
      <c r="D14" s="4"/>
      <c r="E14" s="4"/>
    </row>
    <row r="15" spans="1:6">
      <c r="D15" s="4"/>
      <c r="E15" s="4"/>
    </row>
    <row r="17" spans="1:3">
      <c r="A17" s="4"/>
      <c r="B17" s="4"/>
      <c r="C17" s="2"/>
    </row>
  </sheetData>
  <sheetProtection algorithmName="SHA-512" hashValue="n+9gKJ5zgnzMuErDtQtIwVegtOZ8CfUs2Scx+F69gcXc9AZE26cuTMHNGCaJQoZbAX9X4QaI2CpH3io8EvqLjw==" saltValue="7LbwUihZgVnQMVE3/NJelg==" spinCount="100000" sheet="1" objects="1" scenarios="1" formatCells="0"/>
  <hyperlinks>
    <hyperlink ref="D2" r:id="rId1" xr:uid="{F38218F9-EFA7-BE4A-9A74-9ECDD15E38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using Cal. data</vt:lpstr>
      <vt:lpstr>CDC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2020-03-23T00:16:55Z</dcterms:created>
  <dcterms:modified xsi:type="dcterms:W3CDTF">2020-07-21T04:12:30Z</dcterms:modified>
</cp:coreProperties>
</file>