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/Documents/"/>
    </mc:Choice>
  </mc:AlternateContent>
  <xr:revisionPtr revIDLastSave="0" documentId="13_ncr:1_{4C6D207E-2523-4443-B26F-DE8789A92BFA}" xr6:coauthVersionLast="45" xr6:coauthVersionMax="45" xr10:uidLastSave="{00000000-0000-0000-0000-000000000000}"/>
  <bookViews>
    <workbookView xWindow="420" yWindow="940" windowWidth="22040" windowHeight="15940" activeTab="3" xr2:uid="{DA7B78F8-16B3-2B4D-885D-DE042E7B83E7}"/>
  </bookViews>
  <sheets>
    <sheet name="Sheet1" sheetId="28" r:id="rId1"/>
    <sheet name="Sheet2" sheetId="29" r:id="rId2"/>
    <sheet name="Sheet3" sheetId="30" r:id="rId3"/>
    <sheet name="Outputs" sheetId="3" r:id="rId4"/>
    <sheet name="Step-1.1" sheetId="1" r:id="rId5"/>
    <sheet name="Step-1.2" sheetId="5" r:id="rId6"/>
    <sheet name="Step-1.3" sheetId="12" r:id="rId7"/>
    <sheet name="Step-1.4" sheetId="2" r:id="rId8"/>
    <sheet name="Step-2.1" sheetId="6" r:id="rId9"/>
    <sheet name="Step-2.2" sheetId="13" r:id="rId10"/>
    <sheet name="Step-2.3" sheetId="8" r:id="rId11"/>
    <sheet name="Step-2.4" sheetId="9" r:id="rId12"/>
    <sheet name="Step-3.1.a" sheetId="25" r:id="rId13"/>
    <sheet name="Step-3.1.b" sheetId="26" r:id="rId14"/>
    <sheet name="Step-3.2" sheetId="11" r:id="rId15"/>
    <sheet name="Step-3.3" sheetId="21" r:id="rId16"/>
    <sheet name="Step-3.4" sheetId="22" r:id="rId17"/>
    <sheet name="Step-3.5" sheetId="23" r:id="rId18"/>
    <sheet name="Step-3.6" sheetId="27" r:id="rId19"/>
  </sheets>
  <definedNames>
    <definedName name="tab_input_1.1_jhu" localSheetId="0">Sheet1!$A$1:$G$25</definedName>
    <definedName name="tab_input_1.2_ihme" localSheetId="1">Sheet2!$A$1:$G$21</definedName>
    <definedName name="tab_input_2.1_cdc" localSheetId="2">Sheet3!$A$1:$D$12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6" l="1"/>
  <c r="A4" i="6"/>
  <c r="B7" i="6"/>
  <c r="B8" i="6"/>
  <c r="B9" i="6"/>
  <c r="B10" i="6"/>
  <c r="B11" i="6"/>
  <c r="B12" i="6"/>
  <c r="B13" i="6"/>
  <c r="B14" i="6"/>
  <c r="B15" i="6"/>
  <c r="B16" i="6"/>
  <c r="B6" i="6"/>
  <c r="D4" i="5"/>
  <c r="E4" i="5"/>
  <c r="F4" i="5"/>
  <c r="D5" i="5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D12" i="5"/>
  <c r="E12" i="5"/>
  <c r="F12" i="5"/>
  <c r="D13" i="5"/>
  <c r="E13" i="5"/>
  <c r="F13" i="5"/>
  <c r="D14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19" i="5"/>
  <c r="E19" i="5"/>
  <c r="F19" i="5"/>
  <c r="D20" i="5"/>
  <c r="E20" i="5"/>
  <c r="F20" i="5"/>
  <c r="D21" i="5"/>
  <c r="E21" i="5"/>
  <c r="F21" i="5"/>
  <c r="D22" i="5"/>
  <c r="E22" i="5"/>
  <c r="F22" i="5"/>
  <c r="E3" i="5"/>
  <c r="F3" i="5"/>
  <c r="D3" i="5"/>
  <c r="D19" i="1" l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F18" i="1"/>
  <c r="E18" i="1"/>
  <c r="D18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F4" i="1"/>
  <c r="E4" i="1"/>
  <c r="D4" i="1"/>
  <c r="F3" i="1"/>
  <c r="E3" i="1"/>
  <c r="D3" i="1"/>
  <c r="H16" i="3" l="1"/>
  <c r="N23" i="27"/>
  <c r="M23" i="27" s="1"/>
  <c r="L23" i="27" s="1"/>
  <c r="K23" i="27" s="1"/>
  <c r="J23" i="27" s="1"/>
  <c r="I23" i="27" s="1"/>
  <c r="H23" i="27" s="1"/>
  <c r="G23" i="27" s="1"/>
  <c r="F23" i="27" s="1"/>
  <c r="E23" i="27" s="1"/>
  <c r="D23" i="27" s="1"/>
  <c r="N24" i="27"/>
  <c r="M24" i="27" s="1"/>
  <c r="L24" i="27" s="1"/>
  <c r="K24" i="27" s="1"/>
  <c r="J24" i="27" s="1"/>
  <c r="I24" i="27" s="1"/>
  <c r="H24" i="27" s="1"/>
  <c r="G24" i="27" s="1"/>
  <c r="F24" i="27" s="1"/>
  <c r="E24" i="27" s="1"/>
  <c r="D24" i="27" s="1"/>
  <c r="N25" i="27"/>
  <c r="M25" i="27" s="1"/>
  <c r="L25" i="27" s="1"/>
  <c r="K25" i="27" s="1"/>
  <c r="J25" i="27" s="1"/>
  <c r="I25" i="27" s="1"/>
  <c r="H25" i="27" s="1"/>
  <c r="G25" i="27" s="1"/>
  <c r="F25" i="27" s="1"/>
  <c r="E25" i="27" s="1"/>
  <c r="D25" i="27" s="1"/>
  <c r="N26" i="27"/>
  <c r="M26" i="27" s="1"/>
  <c r="L26" i="27" s="1"/>
  <c r="K26" i="27" s="1"/>
  <c r="J26" i="27" s="1"/>
  <c r="I26" i="27" s="1"/>
  <c r="H26" i="27" s="1"/>
  <c r="G26" i="27" s="1"/>
  <c r="F26" i="27" s="1"/>
  <c r="E26" i="27" s="1"/>
  <c r="D26" i="27" s="1"/>
  <c r="N27" i="27"/>
  <c r="M27" i="27" s="1"/>
  <c r="L27" i="27" s="1"/>
  <c r="K27" i="27" s="1"/>
  <c r="J27" i="27" s="1"/>
  <c r="I27" i="27" s="1"/>
  <c r="H27" i="27" s="1"/>
  <c r="G27" i="27" s="1"/>
  <c r="F27" i="27" s="1"/>
  <c r="E27" i="27" s="1"/>
  <c r="D27" i="27" s="1"/>
  <c r="N28" i="27"/>
  <c r="M28" i="27" s="1"/>
  <c r="L28" i="27" s="1"/>
  <c r="K28" i="27" s="1"/>
  <c r="J28" i="27" s="1"/>
  <c r="I28" i="27" s="1"/>
  <c r="H28" i="27" s="1"/>
  <c r="G28" i="27" s="1"/>
  <c r="F28" i="27" s="1"/>
  <c r="E28" i="27" s="1"/>
  <c r="D28" i="27" s="1"/>
  <c r="N29" i="27"/>
  <c r="M29" i="27" s="1"/>
  <c r="L29" i="27" s="1"/>
  <c r="K29" i="27" s="1"/>
  <c r="J29" i="27" s="1"/>
  <c r="I29" i="27" s="1"/>
  <c r="H29" i="27" s="1"/>
  <c r="G29" i="27" s="1"/>
  <c r="F29" i="27" s="1"/>
  <c r="E29" i="27" s="1"/>
  <c r="D29" i="27" s="1"/>
  <c r="N30" i="27"/>
  <c r="M30" i="27" s="1"/>
  <c r="L30" i="27" s="1"/>
  <c r="K30" i="27" s="1"/>
  <c r="J30" i="27" s="1"/>
  <c r="I30" i="27" s="1"/>
  <c r="H30" i="27" s="1"/>
  <c r="G30" i="27" s="1"/>
  <c r="F30" i="27" s="1"/>
  <c r="E30" i="27" s="1"/>
  <c r="D30" i="27" s="1"/>
  <c r="N31" i="27"/>
  <c r="M31" i="27" s="1"/>
  <c r="L31" i="27" s="1"/>
  <c r="K31" i="27" s="1"/>
  <c r="J31" i="27" s="1"/>
  <c r="I31" i="27" s="1"/>
  <c r="H31" i="27" s="1"/>
  <c r="G31" i="27" s="1"/>
  <c r="F31" i="27" s="1"/>
  <c r="E31" i="27" s="1"/>
  <c r="D31" i="27" s="1"/>
  <c r="N32" i="27"/>
  <c r="M32" i="27" s="1"/>
  <c r="L32" i="27" s="1"/>
  <c r="K32" i="27" s="1"/>
  <c r="J32" i="27" s="1"/>
  <c r="I32" i="27" s="1"/>
  <c r="H32" i="27" s="1"/>
  <c r="G32" i="27" s="1"/>
  <c r="F32" i="27" s="1"/>
  <c r="E32" i="27" s="1"/>
  <c r="D32" i="27" s="1"/>
  <c r="N33" i="27"/>
  <c r="M33" i="27" s="1"/>
  <c r="L33" i="27" s="1"/>
  <c r="K33" i="27" s="1"/>
  <c r="J33" i="27" s="1"/>
  <c r="I33" i="27" s="1"/>
  <c r="H33" i="27" s="1"/>
  <c r="G33" i="27" s="1"/>
  <c r="F33" i="27" s="1"/>
  <c r="E33" i="27" s="1"/>
  <c r="D33" i="27" s="1"/>
  <c r="N34" i="27"/>
  <c r="M34" i="27" s="1"/>
  <c r="L34" i="27" s="1"/>
  <c r="K34" i="27" s="1"/>
  <c r="J34" i="27" s="1"/>
  <c r="I34" i="27" s="1"/>
  <c r="H34" i="27" s="1"/>
  <c r="G34" i="27" s="1"/>
  <c r="F34" i="27" s="1"/>
  <c r="E34" i="27" s="1"/>
  <c r="D34" i="27" s="1"/>
  <c r="N35" i="27"/>
  <c r="M35" i="27" s="1"/>
  <c r="L35" i="27" s="1"/>
  <c r="K35" i="27" s="1"/>
  <c r="J35" i="27" s="1"/>
  <c r="I35" i="27" s="1"/>
  <c r="H35" i="27" s="1"/>
  <c r="G35" i="27" s="1"/>
  <c r="F35" i="27" s="1"/>
  <c r="E35" i="27" s="1"/>
  <c r="D35" i="27" s="1"/>
  <c r="N36" i="27"/>
  <c r="M36" i="27" s="1"/>
  <c r="L36" i="27" s="1"/>
  <c r="K36" i="27" s="1"/>
  <c r="J36" i="27" s="1"/>
  <c r="I36" i="27" s="1"/>
  <c r="H36" i="27" s="1"/>
  <c r="G36" i="27" s="1"/>
  <c r="F36" i="27" s="1"/>
  <c r="E36" i="27" s="1"/>
  <c r="D36" i="27" s="1"/>
  <c r="N22" i="27"/>
  <c r="M22" i="27" s="1"/>
  <c r="L22" i="27" s="1"/>
  <c r="K22" i="27" s="1"/>
  <c r="J22" i="27" s="1"/>
  <c r="I22" i="27" s="1"/>
  <c r="H22" i="27" s="1"/>
  <c r="G22" i="27" s="1"/>
  <c r="F22" i="27" s="1"/>
  <c r="E22" i="27" s="1"/>
  <c r="D22" i="27" s="1"/>
  <c r="D25" i="22"/>
  <c r="E25" i="22"/>
  <c r="F25" i="22"/>
  <c r="G25" i="22"/>
  <c r="H25" i="22"/>
  <c r="I25" i="22"/>
  <c r="J25" i="22"/>
  <c r="K25" i="22"/>
  <c r="L25" i="22"/>
  <c r="M25" i="22"/>
  <c r="N25" i="22"/>
  <c r="D26" i="22"/>
  <c r="E26" i="22"/>
  <c r="F26" i="22"/>
  <c r="G26" i="22"/>
  <c r="H26" i="22"/>
  <c r="I26" i="22"/>
  <c r="J26" i="22"/>
  <c r="K26" i="22"/>
  <c r="L26" i="22"/>
  <c r="M26" i="22"/>
  <c r="N26" i="22"/>
  <c r="D27" i="22"/>
  <c r="E27" i="22"/>
  <c r="F27" i="22"/>
  <c r="G27" i="22"/>
  <c r="H27" i="22"/>
  <c r="I27" i="22"/>
  <c r="J27" i="22"/>
  <c r="K27" i="22"/>
  <c r="L27" i="22"/>
  <c r="M27" i="22"/>
  <c r="N27" i="22"/>
  <c r="D28" i="22"/>
  <c r="E28" i="22"/>
  <c r="F28" i="22"/>
  <c r="G28" i="22"/>
  <c r="H28" i="22"/>
  <c r="I28" i="22"/>
  <c r="J28" i="22"/>
  <c r="K28" i="22"/>
  <c r="L28" i="22"/>
  <c r="M28" i="22"/>
  <c r="N28" i="22"/>
  <c r="D29" i="22"/>
  <c r="E29" i="22"/>
  <c r="F29" i="22"/>
  <c r="G29" i="22"/>
  <c r="H29" i="22"/>
  <c r="I29" i="22"/>
  <c r="J29" i="22"/>
  <c r="K29" i="22"/>
  <c r="L29" i="22"/>
  <c r="M29" i="22"/>
  <c r="N29" i="22"/>
  <c r="D30" i="22"/>
  <c r="E30" i="22"/>
  <c r="F30" i="22"/>
  <c r="G30" i="22"/>
  <c r="H30" i="22"/>
  <c r="I30" i="22"/>
  <c r="J30" i="22"/>
  <c r="K30" i="22"/>
  <c r="L30" i="22"/>
  <c r="M30" i="22"/>
  <c r="N30" i="22"/>
  <c r="D31" i="22"/>
  <c r="E31" i="22"/>
  <c r="F31" i="22"/>
  <c r="G31" i="22"/>
  <c r="H31" i="22"/>
  <c r="I31" i="22"/>
  <c r="J31" i="22"/>
  <c r="K31" i="22"/>
  <c r="L31" i="22"/>
  <c r="M31" i="22"/>
  <c r="N31" i="22"/>
  <c r="D32" i="22"/>
  <c r="E32" i="22"/>
  <c r="F32" i="22"/>
  <c r="G32" i="22"/>
  <c r="H32" i="22"/>
  <c r="I32" i="22"/>
  <c r="J32" i="22"/>
  <c r="K32" i="22"/>
  <c r="L32" i="22"/>
  <c r="M32" i="22"/>
  <c r="N32" i="22"/>
  <c r="D33" i="22"/>
  <c r="E33" i="22"/>
  <c r="F33" i="22"/>
  <c r="G33" i="22"/>
  <c r="H33" i="22"/>
  <c r="I33" i="22"/>
  <c r="J33" i="22"/>
  <c r="K33" i="22"/>
  <c r="L33" i="22"/>
  <c r="M33" i="22"/>
  <c r="N33" i="22"/>
  <c r="D34" i="22"/>
  <c r="E34" i="22"/>
  <c r="F34" i="22"/>
  <c r="G34" i="22"/>
  <c r="H34" i="22"/>
  <c r="I34" i="22"/>
  <c r="J34" i="22"/>
  <c r="K34" i="22"/>
  <c r="L34" i="22"/>
  <c r="M34" i="22"/>
  <c r="N34" i="22"/>
  <c r="D35" i="22"/>
  <c r="E35" i="22"/>
  <c r="F35" i="22"/>
  <c r="G35" i="22"/>
  <c r="H35" i="22"/>
  <c r="I35" i="22"/>
  <c r="J35" i="22"/>
  <c r="K35" i="22"/>
  <c r="L35" i="22"/>
  <c r="M35" i="22"/>
  <c r="N35" i="22"/>
  <c r="N24" i="22"/>
  <c r="G24" i="22"/>
  <c r="H24" i="22"/>
  <c r="I24" i="22"/>
  <c r="J24" i="22"/>
  <c r="K24" i="22"/>
  <c r="L24" i="22"/>
  <c r="M24" i="22"/>
  <c r="F24" i="22" l="1"/>
  <c r="E24" i="22"/>
  <c r="D24" i="22"/>
  <c r="D4" i="8" l="1"/>
  <c r="D14" i="8"/>
  <c r="D13" i="8"/>
  <c r="D12" i="8"/>
  <c r="D11" i="8"/>
  <c r="D10" i="8"/>
  <c r="D9" i="8"/>
  <c r="D8" i="8"/>
  <c r="D7" i="8"/>
  <c r="D6" i="8"/>
  <c r="D5" i="8"/>
  <c r="E16" i="9" l="1"/>
  <c r="E5" i="9"/>
  <c r="E4" i="9"/>
  <c r="E3" i="9"/>
  <c r="C5" i="8"/>
  <c r="C6" i="8"/>
  <c r="C7" i="8"/>
  <c r="C8" i="8"/>
  <c r="C9" i="8"/>
  <c r="C10" i="8"/>
  <c r="C11" i="8"/>
  <c r="C12" i="8"/>
  <c r="C13" i="8"/>
  <c r="C14" i="8"/>
  <c r="C4" i="8"/>
  <c r="G19" i="2" l="1"/>
  <c r="F19" i="2" s="1"/>
  <c r="G20" i="2"/>
  <c r="F20" i="2" s="1"/>
  <c r="G21" i="2"/>
  <c r="F21" i="2" s="1"/>
  <c r="G22" i="2"/>
  <c r="F22" i="2" s="1"/>
  <c r="G23" i="2"/>
  <c r="F23" i="2" s="1"/>
  <c r="G24" i="2"/>
  <c r="F24" i="2" s="1"/>
  <c r="G25" i="2"/>
  <c r="F25" i="2" s="1"/>
  <c r="G26" i="2"/>
  <c r="F26" i="2" s="1"/>
  <c r="G27" i="2"/>
  <c r="F27" i="2" s="1"/>
  <c r="G28" i="2"/>
  <c r="F28" i="2" s="1"/>
  <c r="G18" i="2"/>
  <c r="G8" i="2"/>
  <c r="G9" i="2"/>
  <c r="G10" i="2"/>
  <c r="G11" i="2"/>
  <c r="G12" i="2"/>
  <c r="G13" i="2"/>
  <c r="G14" i="2"/>
  <c r="G15" i="2"/>
  <c r="G7" i="2"/>
  <c r="F18" i="2" l="1"/>
  <c r="F15" i="2"/>
  <c r="F11" i="2"/>
  <c r="F14" i="2"/>
  <c r="F10" i="2"/>
  <c r="F13" i="2"/>
  <c r="F9" i="2"/>
  <c r="F7" i="2"/>
  <c r="E7" i="3" s="1"/>
  <c r="F12" i="2"/>
  <c r="F8" i="2"/>
  <c r="E26" i="3"/>
  <c r="E22" i="3"/>
  <c r="E25" i="3"/>
  <c r="E28" i="3"/>
  <c r="E24" i="3"/>
  <c r="E20" i="3"/>
  <c r="E27" i="3"/>
  <c r="E23" i="3"/>
  <c r="E13" i="3"/>
  <c r="E9" i="3"/>
  <c r="E19" i="3"/>
  <c r="E12" i="3"/>
  <c r="E15" i="3"/>
  <c r="E11" i="3"/>
  <c r="E18" i="3"/>
  <c r="E14" i="3"/>
  <c r="E10" i="3"/>
  <c r="E5" i="2"/>
  <c r="D5" i="2" s="1"/>
  <c r="E6" i="2"/>
  <c r="D6" i="2" s="1"/>
  <c r="E7" i="2"/>
  <c r="D7" i="2" s="1"/>
  <c r="E8" i="2"/>
  <c r="D8" i="2" s="1"/>
  <c r="E9" i="2"/>
  <c r="D9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D15" i="2" s="1"/>
  <c r="E17" i="2"/>
  <c r="D17" i="2" s="1"/>
  <c r="E18" i="2"/>
  <c r="D18" i="2" s="1"/>
  <c r="E19" i="2"/>
  <c r="E20" i="2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4" i="2"/>
  <c r="B2" i="8" l="1"/>
  <c r="D19" i="2"/>
  <c r="F16" i="2"/>
  <c r="E16" i="3" s="1"/>
  <c r="E8" i="3"/>
  <c r="D4" i="2"/>
  <c r="D4" i="3" s="1"/>
  <c r="F30" i="2"/>
  <c r="E30" i="3" s="1"/>
  <c r="E21" i="3"/>
  <c r="F29" i="2"/>
  <c r="E29" i="3" s="1"/>
  <c r="D6" i="3"/>
  <c r="D5" i="3"/>
  <c r="D17" i="3"/>
  <c r="D25" i="3"/>
  <c r="D12" i="3"/>
  <c r="D8" i="3"/>
  <c r="D15" i="3"/>
  <c r="D11" i="3"/>
  <c r="D28" i="3"/>
  <c r="D27" i="3"/>
  <c r="D19" i="3"/>
  <c r="D24" i="3"/>
  <c r="D23" i="3"/>
  <c r="D14" i="3"/>
  <c r="D10" i="3"/>
  <c r="D26" i="3"/>
  <c r="D22" i="3"/>
  <c r="D18" i="3"/>
  <c r="D13" i="3"/>
  <c r="D9" i="3"/>
  <c r="D20" i="3"/>
  <c r="D21" i="3"/>
  <c r="D7" i="3"/>
  <c r="B4" i="8" l="1"/>
  <c r="B9" i="8"/>
  <c r="B8" i="8"/>
  <c r="B7" i="8"/>
  <c r="B6" i="8"/>
  <c r="B12" i="8"/>
  <c r="B11" i="8"/>
  <c r="B10" i="8"/>
  <c r="B5" i="8"/>
  <c r="B14" i="8"/>
  <c r="B13" i="8"/>
  <c r="D29" i="2"/>
  <c r="D29" i="3" s="1"/>
  <c r="D16" i="2"/>
  <c r="D16" i="3" s="1"/>
  <c r="D30" i="2"/>
  <c r="D30" i="3" s="1"/>
  <c r="N4" i="9" l="1"/>
  <c r="N10" i="9"/>
  <c r="N9" i="9"/>
  <c r="N18" i="9"/>
  <c r="N6" i="9"/>
  <c r="N16" i="9"/>
  <c r="N11" i="9"/>
  <c r="N12" i="9"/>
  <c r="N7" i="9"/>
  <c r="N14" i="9"/>
  <c r="N8" i="9"/>
  <c r="N3" i="9"/>
  <c r="N13" i="9"/>
  <c r="N17" i="9"/>
  <c r="N5" i="9"/>
  <c r="M6" i="9"/>
  <c r="M14" i="9"/>
  <c r="M17" i="9"/>
  <c r="M8" i="9"/>
  <c r="M12" i="9"/>
  <c r="M4" i="9"/>
  <c r="M11" i="9"/>
  <c r="M9" i="9"/>
  <c r="M13" i="9"/>
  <c r="M5" i="9"/>
  <c r="M7" i="9"/>
  <c r="M18" i="9"/>
  <c r="M16" i="9"/>
  <c r="M3" i="9"/>
  <c r="M10" i="9"/>
  <c r="O14" i="9"/>
  <c r="O9" i="9"/>
  <c r="O6" i="9"/>
  <c r="O3" i="9"/>
  <c r="O13" i="9"/>
  <c r="O12" i="9"/>
  <c r="O18" i="9"/>
  <c r="O17" i="9"/>
  <c r="O4" i="9"/>
  <c r="O8" i="9"/>
  <c r="O16" i="9"/>
  <c r="O5" i="9"/>
  <c r="O7" i="9"/>
  <c r="O11" i="9"/>
  <c r="O10" i="9"/>
  <c r="I16" i="9"/>
  <c r="I13" i="9"/>
  <c r="I3" i="9"/>
  <c r="I9" i="9"/>
  <c r="I14" i="9"/>
  <c r="I7" i="9"/>
  <c r="I6" i="9"/>
  <c r="I10" i="9"/>
  <c r="I11" i="9"/>
  <c r="I4" i="9"/>
  <c r="I18" i="9"/>
  <c r="I8" i="9"/>
  <c r="I12" i="9"/>
  <c r="I17" i="9"/>
  <c r="I5" i="9"/>
  <c r="K16" i="9"/>
  <c r="K13" i="9"/>
  <c r="K10" i="9"/>
  <c r="K9" i="9"/>
  <c r="K6" i="9"/>
  <c r="K17" i="9"/>
  <c r="K4" i="9"/>
  <c r="K3" i="9"/>
  <c r="K12" i="9"/>
  <c r="K11" i="9"/>
  <c r="K5" i="9"/>
  <c r="K8" i="9"/>
  <c r="K7" i="9"/>
  <c r="K14" i="9"/>
  <c r="K18" i="9"/>
  <c r="P5" i="9"/>
  <c r="P3" i="9"/>
  <c r="P8" i="9"/>
  <c r="P17" i="9"/>
  <c r="P4" i="9"/>
  <c r="P9" i="9"/>
  <c r="P16" i="9"/>
  <c r="P10" i="9"/>
  <c r="P18" i="9"/>
  <c r="P7" i="9"/>
  <c r="P11" i="9"/>
  <c r="P13" i="9"/>
  <c r="P14" i="9"/>
  <c r="P12" i="9"/>
  <c r="P6" i="9"/>
  <c r="G13" i="9"/>
  <c r="G9" i="9"/>
  <c r="G11" i="9"/>
  <c r="G14" i="9"/>
  <c r="G12" i="9"/>
  <c r="G16" i="9"/>
  <c r="G8" i="9"/>
  <c r="G3" i="9"/>
  <c r="G17" i="9"/>
  <c r="G4" i="9"/>
  <c r="G6" i="9"/>
  <c r="G10" i="9"/>
  <c r="G5" i="9"/>
  <c r="G7" i="9"/>
  <c r="L9" i="9"/>
  <c r="L3" i="9"/>
  <c r="L7" i="9"/>
  <c r="L6" i="9"/>
  <c r="L18" i="9"/>
  <c r="L8" i="9"/>
  <c r="L14" i="9"/>
  <c r="L17" i="9"/>
  <c r="L16" i="9"/>
  <c r="L10" i="9"/>
  <c r="L11" i="9"/>
  <c r="L5" i="9"/>
  <c r="L12" i="9"/>
  <c r="L13" i="9"/>
  <c r="L4" i="9"/>
  <c r="H13" i="9"/>
  <c r="H10" i="9"/>
  <c r="H12" i="9"/>
  <c r="H4" i="9"/>
  <c r="H18" i="9"/>
  <c r="H8" i="9"/>
  <c r="H16" i="9"/>
  <c r="H17" i="9"/>
  <c r="H14" i="9"/>
  <c r="H7" i="9"/>
  <c r="H3" i="9"/>
  <c r="H5" i="9"/>
  <c r="H11" i="9"/>
  <c r="H6" i="9"/>
  <c r="H9" i="9"/>
  <c r="J4" i="9"/>
  <c r="J12" i="9"/>
  <c r="J11" i="9"/>
  <c r="J10" i="9"/>
  <c r="J18" i="9"/>
  <c r="J14" i="9"/>
  <c r="J8" i="9"/>
  <c r="J6" i="9"/>
  <c r="J5" i="9"/>
  <c r="J9" i="9"/>
  <c r="J13" i="9"/>
  <c r="J17" i="9"/>
  <c r="J7" i="9"/>
  <c r="J3" i="9"/>
  <c r="J16" i="9"/>
  <c r="Q16" i="9"/>
  <c r="Q3" i="9"/>
  <c r="Q10" i="9"/>
  <c r="Q4" i="9"/>
  <c r="Q7" i="9"/>
  <c r="Q12" i="9"/>
  <c r="Q6" i="9"/>
  <c r="Q5" i="9"/>
  <c r="Q8" i="9"/>
  <c r="Q13" i="9"/>
  <c r="Q17" i="9"/>
  <c r="Q11" i="9"/>
  <c r="Q9" i="9"/>
  <c r="Q14" i="9"/>
  <c r="Q18" i="9"/>
  <c r="F4" i="9" l="1"/>
  <c r="F9" i="9"/>
  <c r="H27" i="11" s="1"/>
  <c r="H9" i="11" s="1"/>
  <c r="H9" i="21" s="1"/>
  <c r="H9" i="22" s="1"/>
  <c r="F7" i="9"/>
  <c r="F25" i="11" s="1"/>
  <c r="F7" i="11" s="1"/>
  <c r="F7" i="21" s="1"/>
  <c r="F7" i="22" s="1"/>
  <c r="F17" i="9"/>
  <c r="E34" i="11" s="1"/>
  <c r="E16" i="11" s="1"/>
  <c r="E16" i="21" s="1"/>
  <c r="E16" i="22" s="1"/>
  <c r="F13" i="9"/>
  <c r="N31" i="11" s="1"/>
  <c r="N13" i="11" s="1"/>
  <c r="N13" i="22" s="1"/>
  <c r="N13" i="23" s="1"/>
  <c r="N13" i="27" s="1"/>
  <c r="F10" i="9"/>
  <c r="H28" i="11" s="1"/>
  <c r="H10" i="11" s="1"/>
  <c r="H10" i="21" s="1"/>
  <c r="H10" i="22" s="1"/>
  <c r="F3" i="9"/>
  <c r="F14" i="9"/>
  <c r="L32" i="11" s="1"/>
  <c r="L14" i="11" s="1"/>
  <c r="L14" i="21" s="1"/>
  <c r="L14" i="22" s="1"/>
  <c r="F16" i="9"/>
  <c r="F5" i="9"/>
  <c r="F12" i="9"/>
  <c r="G30" i="11" s="1"/>
  <c r="G12" i="11" s="1"/>
  <c r="G12" i="21" s="1"/>
  <c r="G12" i="22" s="1"/>
  <c r="F6" i="9"/>
  <c r="I24" i="11" s="1"/>
  <c r="I6" i="11" s="1"/>
  <c r="F8" i="9"/>
  <c r="K26" i="11" s="1"/>
  <c r="K8" i="11" s="1"/>
  <c r="K8" i="21" s="1"/>
  <c r="K8" i="22" s="1"/>
  <c r="F11" i="9"/>
  <c r="M29" i="11" s="1"/>
  <c r="M11" i="11" s="1"/>
  <c r="M11" i="21" s="1"/>
  <c r="M11" i="22" s="1"/>
  <c r="L28" i="11" l="1"/>
  <c r="L10" i="11" s="1"/>
  <c r="L10" i="21" s="1"/>
  <c r="L10" i="22" s="1"/>
  <c r="F28" i="11"/>
  <c r="F10" i="11" s="1"/>
  <c r="F10" i="21" s="1"/>
  <c r="F10" i="22" s="1"/>
  <c r="H24" i="11"/>
  <c r="H6" i="11" s="1"/>
  <c r="D29" i="11"/>
  <c r="D11" i="11" s="1"/>
  <c r="D24" i="11"/>
  <c r="D6" i="11" s="1"/>
  <c r="G26" i="11"/>
  <c r="G8" i="11" s="1"/>
  <c r="G8" i="21" s="1"/>
  <c r="G8" i="22" s="1"/>
  <c r="N29" i="11"/>
  <c r="N11" i="11" s="1"/>
  <c r="N11" i="22" s="1"/>
  <c r="N11" i="23" s="1"/>
  <c r="N11" i="27" s="1"/>
  <c r="M31" i="11"/>
  <c r="M13" i="11" s="1"/>
  <c r="M13" i="21" s="1"/>
  <c r="M13" i="22" s="1"/>
  <c r="M13" i="23" s="1"/>
  <c r="M13" i="27" s="1"/>
  <c r="I32" i="11"/>
  <c r="I14" i="11" s="1"/>
  <c r="I14" i="21" s="1"/>
  <c r="I14" i="22" s="1"/>
  <c r="N30" i="11"/>
  <c r="N12" i="11" s="1"/>
  <c r="N12" i="22" s="1"/>
  <c r="N12" i="23" s="1"/>
  <c r="N12" i="27" s="1"/>
  <c r="G27" i="11"/>
  <c r="G9" i="11" s="1"/>
  <c r="G9" i="21" s="1"/>
  <c r="G9" i="22" s="1"/>
  <c r="I28" i="11"/>
  <c r="I10" i="11" s="1"/>
  <c r="I10" i="21" s="1"/>
  <c r="I10" i="22" s="1"/>
  <c r="E30" i="11"/>
  <c r="E12" i="11" s="1"/>
  <c r="E12" i="21" s="1"/>
  <c r="E12" i="22" s="1"/>
  <c r="G28" i="11"/>
  <c r="G10" i="11" s="1"/>
  <c r="G10" i="21" s="1"/>
  <c r="G10" i="22" s="1"/>
  <c r="D30" i="11"/>
  <c r="D12" i="11" s="1"/>
  <c r="J30" i="11"/>
  <c r="J12" i="11" s="1"/>
  <c r="J12" i="21" s="1"/>
  <c r="J12" i="22" s="1"/>
  <c r="L27" i="11"/>
  <c r="L9" i="11" s="1"/>
  <c r="L9" i="21" s="1"/>
  <c r="L9" i="22" s="1"/>
  <c r="L26" i="11"/>
  <c r="L8" i="11" s="1"/>
  <c r="L8" i="21" s="1"/>
  <c r="L8" i="22" s="1"/>
  <c r="F24" i="11"/>
  <c r="F6" i="11" s="1"/>
  <c r="E29" i="11"/>
  <c r="E11" i="11" s="1"/>
  <c r="E11" i="21" s="1"/>
  <c r="E11" i="22" s="1"/>
  <c r="K31" i="11"/>
  <c r="K13" i="11" s="1"/>
  <c r="K13" i="21" s="1"/>
  <c r="K13" i="22" s="1"/>
  <c r="L24" i="11"/>
  <c r="L6" i="11" s="1"/>
  <c r="H30" i="11"/>
  <c r="H12" i="11" s="1"/>
  <c r="H12" i="21" s="1"/>
  <c r="H12" i="22" s="1"/>
  <c r="M27" i="11"/>
  <c r="M9" i="11" s="1"/>
  <c r="M9" i="21" s="1"/>
  <c r="M9" i="22" s="1"/>
  <c r="M30" i="11"/>
  <c r="M12" i="11" s="1"/>
  <c r="M12" i="21" s="1"/>
  <c r="M12" i="22" s="1"/>
  <c r="M12" i="23" s="1"/>
  <c r="M12" i="27" s="1"/>
  <c r="I27" i="11"/>
  <c r="I9" i="11" s="1"/>
  <c r="I9" i="21" s="1"/>
  <c r="I9" i="22" s="1"/>
  <c r="I30" i="11"/>
  <c r="I12" i="11" s="1"/>
  <c r="I12" i="21" s="1"/>
  <c r="I12" i="22" s="1"/>
  <c r="E26" i="11"/>
  <c r="E8" i="11" s="1"/>
  <c r="E8" i="21" s="1"/>
  <c r="E8" i="22" s="1"/>
  <c r="E24" i="11"/>
  <c r="E6" i="11" s="1"/>
  <c r="D25" i="11"/>
  <c r="D7" i="11" s="1"/>
  <c r="D7" i="21" s="1"/>
  <c r="D7" i="22" s="1"/>
  <c r="K32" i="11"/>
  <c r="K14" i="11" s="1"/>
  <c r="K14" i="21" s="1"/>
  <c r="K14" i="22" s="1"/>
  <c r="J34" i="11"/>
  <c r="J16" i="11" s="1"/>
  <c r="J16" i="21" s="1"/>
  <c r="J16" i="22" s="1"/>
  <c r="J25" i="11"/>
  <c r="J7" i="11" s="1"/>
  <c r="J7" i="21" s="1"/>
  <c r="J7" i="22" s="1"/>
  <c r="L34" i="11"/>
  <c r="L16" i="11" s="1"/>
  <c r="L16" i="21" s="1"/>
  <c r="L16" i="22" s="1"/>
  <c r="F29" i="11"/>
  <c r="F11" i="11" s="1"/>
  <c r="F11" i="21" s="1"/>
  <c r="F11" i="22" s="1"/>
  <c r="H31" i="11"/>
  <c r="H13" i="11" s="1"/>
  <c r="H13" i="21" s="1"/>
  <c r="H13" i="22" s="1"/>
  <c r="H29" i="11"/>
  <c r="H11" i="11" s="1"/>
  <c r="H11" i="21" s="1"/>
  <c r="H11" i="22" s="1"/>
  <c r="M26" i="11"/>
  <c r="M8" i="11" s="1"/>
  <c r="M8" i="21" s="1"/>
  <c r="M8" i="22" s="1"/>
  <c r="M24" i="11"/>
  <c r="M6" i="11" s="1"/>
  <c r="D28" i="11"/>
  <c r="D10" i="11" s="1"/>
  <c r="D10" i="21" s="1"/>
  <c r="D10" i="22" s="1"/>
  <c r="N25" i="11"/>
  <c r="N7" i="11" s="1"/>
  <c r="N7" i="22" s="1"/>
  <c r="N7" i="23" s="1"/>
  <c r="N7" i="27" s="1"/>
  <c r="N27" i="11"/>
  <c r="N9" i="11" s="1"/>
  <c r="N9" i="22" s="1"/>
  <c r="N9" i="23" s="1"/>
  <c r="N9" i="27" s="1"/>
  <c r="N28" i="11"/>
  <c r="N10" i="11" s="1"/>
  <c r="N10" i="22" s="1"/>
  <c r="N10" i="23" s="1"/>
  <c r="N10" i="27" s="1"/>
  <c r="K29" i="11"/>
  <c r="K11" i="11" s="1"/>
  <c r="K11" i="21" s="1"/>
  <c r="K11" i="22" s="1"/>
  <c r="J26" i="11"/>
  <c r="J8" i="11" s="1"/>
  <c r="J8" i="21" s="1"/>
  <c r="J8" i="22" s="1"/>
  <c r="L31" i="11"/>
  <c r="L13" i="11" s="1"/>
  <c r="L13" i="21" s="1"/>
  <c r="L13" i="22" s="1"/>
  <c r="F31" i="11"/>
  <c r="F13" i="11" s="1"/>
  <c r="F13" i="21" s="1"/>
  <c r="F13" i="22" s="1"/>
  <c r="F34" i="11"/>
  <c r="F16" i="11" s="1"/>
  <c r="F16" i="21" s="1"/>
  <c r="F16" i="22" s="1"/>
  <c r="M28" i="11"/>
  <c r="M10" i="11" s="1"/>
  <c r="M10" i="21" s="1"/>
  <c r="M10" i="22" s="1"/>
  <c r="I29" i="11"/>
  <c r="I11" i="11" s="1"/>
  <c r="I11" i="21" s="1"/>
  <c r="I11" i="22" s="1"/>
  <c r="E31" i="11"/>
  <c r="E13" i="11" s="1"/>
  <c r="E13" i="21" s="1"/>
  <c r="E13" i="22" s="1"/>
  <c r="K30" i="11"/>
  <c r="K12" i="11" s="1"/>
  <c r="K12" i="21" s="1"/>
  <c r="K12" i="22" s="1"/>
  <c r="H26" i="11"/>
  <c r="H8" i="11" s="1"/>
  <c r="H8" i="21" s="1"/>
  <c r="H8" i="22" s="1"/>
  <c r="M32" i="11"/>
  <c r="M14" i="11" s="1"/>
  <c r="M14" i="21" s="1"/>
  <c r="M14" i="22" s="1"/>
  <c r="K24" i="11"/>
  <c r="K6" i="11" s="1"/>
  <c r="F27" i="11"/>
  <c r="F9" i="11" s="1"/>
  <c r="F9" i="21" s="1"/>
  <c r="F9" i="22" s="1"/>
  <c r="F26" i="11"/>
  <c r="F8" i="11" s="1"/>
  <c r="F8" i="21" s="1"/>
  <c r="F8" i="22" s="1"/>
  <c r="D26" i="11"/>
  <c r="D8" i="11" s="1"/>
  <c r="D8" i="21" s="1"/>
  <c r="D8" i="22" s="1"/>
  <c r="G29" i="11"/>
  <c r="G11" i="11" s="1"/>
  <c r="G11" i="21" s="1"/>
  <c r="G11" i="22" s="1"/>
  <c r="G31" i="11"/>
  <c r="G13" i="11" s="1"/>
  <c r="G13" i="21" s="1"/>
  <c r="G13" i="22" s="1"/>
  <c r="G25" i="11"/>
  <c r="G7" i="11" s="1"/>
  <c r="G7" i="21" s="1"/>
  <c r="G7" i="22" s="1"/>
  <c r="N32" i="11"/>
  <c r="N14" i="11" s="1"/>
  <c r="N14" i="22" s="1"/>
  <c r="N14" i="23" s="1"/>
  <c r="N14" i="27" s="1"/>
  <c r="E32" i="11"/>
  <c r="E14" i="11" s="1"/>
  <c r="E14" i="21" s="1"/>
  <c r="E14" i="22" s="1"/>
  <c r="N24" i="11"/>
  <c r="N6" i="11" s="1"/>
  <c r="N6" i="22" s="1"/>
  <c r="N6" i="23" s="1"/>
  <c r="N6" i="27" s="1"/>
  <c r="I26" i="11"/>
  <c r="I8" i="11" s="1"/>
  <c r="I8" i="21" s="1"/>
  <c r="I8" i="22" s="1"/>
  <c r="I31" i="11"/>
  <c r="I13" i="11" s="1"/>
  <c r="I13" i="21" s="1"/>
  <c r="I13" i="22" s="1"/>
  <c r="E27" i="11"/>
  <c r="E9" i="11" s="1"/>
  <c r="E9" i="21" s="1"/>
  <c r="E9" i="22" s="1"/>
  <c r="G24" i="11"/>
  <c r="G6" i="11" s="1"/>
  <c r="G6" i="21" s="1"/>
  <c r="G6" i="22" s="1"/>
  <c r="D31" i="11"/>
  <c r="D13" i="11" s="1"/>
  <c r="D13" i="21" s="1"/>
  <c r="D13" i="22" s="1"/>
  <c r="D27" i="11"/>
  <c r="D9" i="11" s="1"/>
  <c r="D9" i="21" s="1"/>
  <c r="D9" i="22" s="1"/>
  <c r="J31" i="11"/>
  <c r="J13" i="11" s="1"/>
  <c r="J13" i="21" s="1"/>
  <c r="J13" i="22" s="1"/>
  <c r="L30" i="11"/>
  <c r="L12" i="11" s="1"/>
  <c r="L12" i="21" s="1"/>
  <c r="L12" i="22" s="1"/>
  <c r="L12" i="23" s="1"/>
  <c r="L29" i="11"/>
  <c r="L11" i="11" s="1"/>
  <c r="L11" i="21" s="1"/>
  <c r="L11" i="22" s="1"/>
  <c r="N34" i="11"/>
  <c r="N16" i="11" s="1"/>
  <c r="N16" i="22" s="1"/>
  <c r="N16" i="23" s="1"/>
  <c r="N16" i="27" s="1"/>
  <c r="K25" i="11"/>
  <c r="K7" i="11" s="1"/>
  <c r="K7" i="21" s="1"/>
  <c r="K7" i="22" s="1"/>
  <c r="J32" i="11"/>
  <c r="J14" i="11" s="1"/>
  <c r="J14" i="21" s="1"/>
  <c r="J14" i="22" s="1"/>
  <c r="H25" i="11"/>
  <c r="H7" i="11" s="1"/>
  <c r="H7" i="21" s="1"/>
  <c r="H7" i="22" s="1"/>
  <c r="M25" i="11"/>
  <c r="M7" i="11" s="1"/>
  <c r="M7" i="21" s="1"/>
  <c r="M7" i="22" s="1"/>
  <c r="M7" i="23" s="1"/>
  <c r="D11" i="21"/>
  <c r="D11" i="22" s="1"/>
  <c r="D6" i="21"/>
  <c r="D6" i="22" s="1"/>
  <c r="E28" i="11"/>
  <c r="E10" i="11" s="1"/>
  <c r="E10" i="21" s="1"/>
  <c r="E10" i="22" s="1"/>
  <c r="E25" i="11"/>
  <c r="E7" i="11" s="1"/>
  <c r="E7" i="21" s="1"/>
  <c r="E7" i="22" s="1"/>
  <c r="D34" i="11"/>
  <c r="D16" i="11" s="1"/>
  <c r="D16" i="21" s="1"/>
  <c r="D16" i="22" s="1"/>
  <c r="K28" i="11"/>
  <c r="K10" i="11" s="1"/>
  <c r="K10" i="21" s="1"/>
  <c r="K10" i="22" s="1"/>
  <c r="K34" i="11"/>
  <c r="K16" i="11" s="1"/>
  <c r="K16" i="21" s="1"/>
  <c r="K16" i="22" s="1"/>
  <c r="J29" i="11"/>
  <c r="J11" i="11" s="1"/>
  <c r="J11" i="21" s="1"/>
  <c r="J11" i="22" s="1"/>
  <c r="J28" i="11"/>
  <c r="J10" i="11" s="1"/>
  <c r="J10" i="21" s="1"/>
  <c r="J10" i="22" s="1"/>
  <c r="F32" i="11"/>
  <c r="F14" i="11" s="1"/>
  <c r="F14" i="21" s="1"/>
  <c r="F14" i="22" s="1"/>
  <c r="F30" i="11"/>
  <c r="F12" i="11" s="1"/>
  <c r="F12" i="21" s="1"/>
  <c r="F12" i="22" s="1"/>
  <c r="H34" i="11"/>
  <c r="H16" i="11" s="1"/>
  <c r="H16" i="21" s="1"/>
  <c r="H16" i="22" s="1"/>
  <c r="H32" i="11"/>
  <c r="H14" i="11" s="1"/>
  <c r="H14" i="21" s="1"/>
  <c r="H14" i="22" s="1"/>
  <c r="D32" i="11"/>
  <c r="D14" i="11" s="1"/>
  <c r="D14" i="21" s="1"/>
  <c r="D14" i="22" s="1"/>
  <c r="G34" i="11"/>
  <c r="G16" i="11" s="1"/>
  <c r="G16" i="21" s="1"/>
  <c r="G16" i="22" s="1"/>
  <c r="N26" i="11"/>
  <c r="N8" i="11" s="1"/>
  <c r="N8" i="22" s="1"/>
  <c r="N8" i="23" s="1"/>
  <c r="N8" i="27" s="1"/>
  <c r="M34" i="11"/>
  <c r="M16" i="11" s="1"/>
  <c r="M16" i="21" s="1"/>
  <c r="M16" i="22" s="1"/>
  <c r="I25" i="11"/>
  <c r="I7" i="11" s="1"/>
  <c r="I7" i="21" s="1"/>
  <c r="I7" i="22" s="1"/>
  <c r="I34" i="11"/>
  <c r="I16" i="11" s="1"/>
  <c r="I16" i="21" s="1"/>
  <c r="I16" i="22" s="1"/>
  <c r="G32" i="11"/>
  <c r="G14" i="11" s="1"/>
  <c r="G14" i="21" s="1"/>
  <c r="G14" i="22" s="1"/>
  <c r="K27" i="11"/>
  <c r="K9" i="11" s="1"/>
  <c r="K9" i="21" s="1"/>
  <c r="K9" i="22" s="1"/>
  <c r="J27" i="11"/>
  <c r="J9" i="11" s="1"/>
  <c r="J9" i="21" s="1"/>
  <c r="J9" i="22" s="1"/>
  <c r="L25" i="11"/>
  <c r="L7" i="11" s="1"/>
  <c r="L7" i="21" s="1"/>
  <c r="L7" i="22" s="1"/>
  <c r="L7" i="23" s="1"/>
  <c r="L7" i="27" s="1"/>
  <c r="D12" i="21"/>
  <c r="D12" i="22" s="1"/>
  <c r="J24" i="11"/>
  <c r="J6" i="11" s="1"/>
  <c r="J6" i="21" s="1"/>
  <c r="J6" i="22" s="1"/>
  <c r="M7" i="27"/>
  <c r="L13" i="23"/>
  <c r="L13" i="27" s="1"/>
  <c r="H6" i="21"/>
  <c r="H6" i="22" s="1"/>
  <c r="F6" i="21"/>
  <c r="F6" i="22" s="1"/>
  <c r="E6" i="21"/>
  <c r="E6" i="22" s="1"/>
  <c r="I6" i="21"/>
  <c r="I6" i="22" s="1"/>
  <c r="M6" i="21"/>
  <c r="M6" i="22" s="1"/>
  <c r="M6" i="23" s="1"/>
  <c r="M6" i="27" s="1"/>
  <c r="K6" i="21"/>
  <c r="K6" i="22" s="1"/>
  <c r="L6" i="21"/>
  <c r="L6" i="22" s="1"/>
  <c r="M10" i="23" l="1"/>
  <c r="M9" i="23"/>
  <c r="L9" i="23" s="1"/>
  <c r="M16" i="23"/>
  <c r="M14" i="23"/>
  <c r="M14" i="27" s="1"/>
  <c r="M8" i="23"/>
  <c r="M11" i="23"/>
  <c r="K13" i="23"/>
  <c r="K13" i="27" s="1"/>
  <c r="K12" i="23"/>
  <c r="L12" i="27"/>
  <c r="K7" i="23"/>
  <c r="L6" i="23"/>
  <c r="K9" i="23" l="1"/>
  <c r="L9" i="27"/>
  <c r="M9" i="27"/>
  <c r="L14" i="23"/>
  <c r="K14" i="23" s="1"/>
  <c r="J14" i="23" s="1"/>
  <c r="M10" i="27"/>
  <c r="L10" i="23"/>
  <c r="J13" i="23"/>
  <c r="J13" i="27" s="1"/>
  <c r="M16" i="27"/>
  <c r="L16" i="23"/>
  <c r="M11" i="27"/>
  <c r="L11" i="23"/>
  <c r="M8" i="27"/>
  <c r="L8" i="23"/>
  <c r="K6" i="23"/>
  <c r="L6" i="27"/>
  <c r="J7" i="23"/>
  <c r="K7" i="27"/>
  <c r="J12" i="23"/>
  <c r="K12" i="27"/>
  <c r="J9" i="23"/>
  <c r="K9" i="27"/>
  <c r="I13" i="23"/>
  <c r="D4" i="9"/>
  <c r="F5" i="3" s="1"/>
  <c r="D3" i="9"/>
  <c r="F4" i="3" s="1"/>
  <c r="E9" i="9"/>
  <c r="G10" i="3" s="1"/>
  <c r="D12" i="9"/>
  <c r="F13" i="3" s="1"/>
  <c r="D17" i="9"/>
  <c r="F18" i="3" s="1"/>
  <c r="D13" i="9"/>
  <c r="F14" i="3" s="1"/>
  <c r="D16" i="9"/>
  <c r="F17" i="3" s="1"/>
  <c r="E14" i="9"/>
  <c r="G15" i="3" s="1"/>
  <c r="D14" i="9"/>
  <c r="F15" i="3" s="1"/>
  <c r="D5" i="9"/>
  <c r="F6" i="3" s="1"/>
  <c r="D11" i="9"/>
  <c r="F12" i="3" s="1"/>
  <c r="D7" i="9"/>
  <c r="F8" i="3" s="1"/>
  <c r="E8" i="9"/>
  <c r="G9" i="3" s="1"/>
  <c r="E10" i="9"/>
  <c r="G11" i="3" s="1"/>
  <c r="G18" i="9"/>
  <c r="E6" i="9"/>
  <c r="G7" i="3" s="1"/>
  <c r="K14" i="27" l="1"/>
  <c r="L14" i="27"/>
  <c r="L10" i="27"/>
  <c r="K10" i="23"/>
  <c r="L16" i="27"/>
  <c r="K16" i="23"/>
  <c r="K8" i="23"/>
  <c r="L8" i="27"/>
  <c r="L11" i="27"/>
  <c r="K11" i="23"/>
  <c r="F18" i="9"/>
  <c r="D35" i="11" s="1"/>
  <c r="D17" i="11" s="1"/>
  <c r="J9" i="27"/>
  <c r="I9" i="23"/>
  <c r="I7" i="23"/>
  <c r="J7" i="27"/>
  <c r="H13" i="23"/>
  <c r="I13" i="27"/>
  <c r="I12" i="23"/>
  <c r="J12" i="27"/>
  <c r="I14" i="23"/>
  <c r="J14" i="27"/>
  <c r="J6" i="23"/>
  <c r="K6" i="27"/>
  <c r="D6" i="9"/>
  <c r="F7" i="3" s="1"/>
  <c r="D8" i="9"/>
  <c r="F9" i="3" s="1"/>
  <c r="E11" i="9"/>
  <c r="G12" i="3" s="1"/>
  <c r="E13" i="9"/>
  <c r="G14" i="3" s="1"/>
  <c r="E12" i="9"/>
  <c r="G13" i="3" s="1"/>
  <c r="D10" i="9"/>
  <c r="F11" i="3" s="1"/>
  <c r="D9" i="9"/>
  <c r="F10" i="3" s="1"/>
  <c r="E17" i="9"/>
  <c r="G18" i="3" s="1"/>
  <c r="E7" i="9"/>
  <c r="G8" i="3" s="1"/>
  <c r="K10" i="27" l="1"/>
  <c r="J10" i="23"/>
  <c r="K16" i="27"/>
  <c r="J16" i="23"/>
  <c r="J11" i="23"/>
  <c r="K11" i="27"/>
  <c r="J8" i="23"/>
  <c r="K8" i="27"/>
  <c r="E18" i="9"/>
  <c r="G19" i="3" s="1"/>
  <c r="D17" i="21"/>
  <c r="D17" i="22" s="1"/>
  <c r="D18" i="9"/>
  <c r="F19" i="3" s="1"/>
  <c r="M35" i="11"/>
  <c r="M17" i="11" s="1"/>
  <c r="M17" i="21" s="1"/>
  <c r="M17" i="22" s="1"/>
  <c r="K35" i="11"/>
  <c r="K17" i="11" s="1"/>
  <c r="K17" i="21" s="1"/>
  <c r="K17" i="22" s="1"/>
  <c r="I35" i="11"/>
  <c r="I17" i="11" s="1"/>
  <c r="I17" i="21" s="1"/>
  <c r="I17" i="22" s="1"/>
  <c r="H35" i="11"/>
  <c r="H17" i="11" s="1"/>
  <c r="H17" i="21" s="1"/>
  <c r="H17" i="22" s="1"/>
  <c r="L35" i="11"/>
  <c r="L17" i="11" s="1"/>
  <c r="L17" i="21" s="1"/>
  <c r="L17" i="22" s="1"/>
  <c r="F35" i="11"/>
  <c r="F17" i="11" s="1"/>
  <c r="F17" i="21" s="1"/>
  <c r="F17" i="22" s="1"/>
  <c r="N35" i="11"/>
  <c r="N17" i="11" s="1"/>
  <c r="N17" i="22" s="1"/>
  <c r="N17" i="23" s="1"/>
  <c r="N17" i="27" s="1"/>
  <c r="G35" i="11"/>
  <c r="G17" i="11" s="1"/>
  <c r="G17" i="21" s="1"/>
  <c r="G17" i="22" s="1"/>
  <c r="J35" i="11"/>
  <c r="J17" i="11" s="1"/>
  <c r="J17" i="21" s="1"/>
  <c r="J17" i="22" s="1"/>
  <c r="E35" i="11"/>
  <c r="E17" i="11" s="1"/>
  <c r="E17" i="21" s="1"/>
  <c r="E17" i="22" s="1"/>
  <c r="H14" i="23"/>
  <c r="I14" i="27"/>
  <c r="H12" i="23"/>
  <c r="I12" i="27"/>
  <c r="G13" i="23"/>
  <c r="H13" i="27"/>
  <c r="H9" i="23"/>
  <c r="I9" i="27"/>
  <c r="I6" i="23"/>
  <c r="J6" i="27"/>
  <c r="H7" i="23"/>
  <c r="I7" i="27"/>
  <c r="D15" i="9"/>
  <c r="F16" i="3" s="1"/>
  <c r="E15" i="9"/>
  <c r="G16" i="3" s="1"/>
  <c r="I10" i="23" l="1"/>
  <c r="J10" i="27"/>
  <c r="M17" i="23"/>
  <c r="M17" i="27" s="1"/>
  <c r="I16" i="23"/>
  <c r="J16" i="27"/>
  <c r="L17" i="23"/>
  <c r="L17" i="27" s="1"/>
  <c r="I8" i="23"/>
  <c r="J8" i="27"/>
  <c r="J11" i="27"/>
  <c r="I11" i="23"/>
  <c r="G9" i="23"/>
  <c r="H9" i="27"/>
  <c r="F13" i="23"/>
  <c r="G13" i="27"/>
  <c r="G14" i="23"/>
  <c r="H14" i="27"/>
  <c r="G7" i="23"/>
  <c r="H7" i="27"/>
  <c r="H6" i="23"/>
  <c r="I6" i="27"/>
  <c r="G12" i="23"/>
  <c r="H12" i="27"/>
  <c r="H10" i="23" l="1"/>
  <c r="I10" i="27"/>
  <c r="I16" i="27"/>
  <c r="H16" i="23"/>
  <c r="K17" i="23"/>
  <c r="K17" i="27" s="1"/>
  <c r="H11" i="23"/>
  <c r="I11" i="27"/>
  <c r="I8" i="27"/>
  <c r="H8" i="23"/>
  <c r="F12" i="23"/>
  <c r="G12" i="27"/>
  <c r="F7" i="23"/>
  <c r="G7" i="27"/>
  <c r="E13" i="23"/>
  <c r="F13" i="27"/>
  <c r="F9" i="23"/>
  <c r="G9" i="27"/>
  <c r="G6" i="23"/>
  <c r="H6" i="27"/>
  <c r="F14" i="23"/>
  <c r="G14" i="27"/>
  <c r="J17" i="23" l="1"/>
  <c r="J17" i="27" s="1"/>
  <c r="G10" i="23"/>
  <c r="H10" i="27"/>
  <c r="G16" i="23"/>
  <c r="H16" i="27"/>
  <c r="G8" i="23"/>
  <c r="H8" i="27"/>
  <c r="H11" i="27"/>
  <c r="G11" i="23"/>
  <c r="I17" i="23"/>
  <c r="I17" i="27" s="1"/>
  <c r="F6" i="23"/>
  <c r="G6" i="27"/>
  <c r="D13" i="23"/>
  <c r="D13" i="27" s="1"/>
  <c r="H14" i="3" s="1"/>
  <c r="E13" i="27"/>
  <c r="E14" i="23"/>
  <c r="F14" i="27"/>
  <c r="E9" i="23"/>
  <c r="F9" i="27"/>
  <c r="E7" i="23"/>
  <c r="F7" i="27"/>
  <c r="E12" i="23"/>
  <c r="F12" i="27"/>
  <c r="H17" i="23" l="1"/>
  <c r="F10" i="23"/>
  <c r="G10" i="27"/>
  <c r="F16" i="23"/>
  <c r="G16" i="27"/>
  <c r="G11" i="27"/>
  <c r="F11" i="23"/>
  <c r="F8" i="23"/>
  <c r="G8" i="27"/>
  <c r="H17" i="27"/>
  <c r="G17" i="23"/>
  <c r="D7" i="23"/>
  <c r="D7" i="27" s="1"/>
  <c r="H8" i="3" s="1"/>
  <c r="E7" i="27"/>
  <c r="E6" i="23"/>
  <c r="F6" i="27"/>
  <c r="D12" i="23"/>
  <c r="D12" i="27" s="1"/>
  <c r="H13" i="3" s="1"/>
  <c r="E12" i="27"/>
  <c r="D9" i="23"/>
  <c r="D9" i="27" s="1"/>
  <c r="H10" i="3" s="1"/>
  <c r="E9" i="27"/>
  <c r="D14" i="23"/>
  <c r="D14" i="27" s="1"/>
  <c r="H15" i="3" s="1"/>
  <c r="E14" i="27"/>
  <c r="E10" i="23" l="1"/>
  <c r="F10" i="27"/>
  <c r="E16" i="23"/>
  <c r="F16" i="27"/>
  <c r="F8" i="27"/>
  <c r="E8" i="23"/>
  <c r="E11" i="23"/>
  <c r="F11" i="27"/>
  <c r="F17" i="23"/>
  <c r="G17" i="27"/>
  <c r="D6" i="23"/>
  <c r="D6" i="27" s="1"/>
  <c r="H7" i="3" s="1"/>
  <c r="E6" i="27"/>
  <c r="D10" i="23" l="1"/>
  <c r="D10" i="27" s="1"/>
  <c r="H11" i="3" s="1"/>
  <c r="E10" i="27"/>
  <c r="D16" i="23"/>
  <c r="D16" i="27" s="1"/>
  <c r="H18" i="3" s="1"/>
  <c r="E16" i="27"/>
  <c r="D11" i="23"/>
  <c r="D11" i="27" s="1"/>
  <c r="H12" i="3" s="1"/>
  <c r="E11" i="27"/>
  <c r="D8" i="23"/>
  <c r="D8" i="27" s="1"/>
  <c r="H9" i="3" s="1"/>
  <c r="E8" i="27"/>
  <c r="F17" i="27"/>
  <c r="E17" i="23"/>
  <c r="D17" i="23" l="1"/>
  <c r="D17" i="27" s="1"/>
  <c r="H19" i="3" s="1"/>
  <c r="E17" i="2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BBB82AA-E5B8-C244-B111-5698194E185D}" name="tab_input_1.1_jhu" type="6" refreshedVersion="6" background="1" saveData="1">
    <textPr sourceFile="/Users/Patrick/Documents/tab_input_1.1_jhu.csv" comma="1">
      <textFields count="7">
        <textField/>
        <textField/>
        <textField/>
        <textField/>
        <textField/>
        <textField/>
        <textField/>
      </textFields>
    </textPr>
  </connection>
  <connection id="2" xr16:uid="{ED42ABBE-C279-3446-8BFB-49971A4464BF}" name="tab_input_1.2_ihme" type="6" refreshedVersion="6" background="1" saveData="1">
    <textPr sourceFile="/Users/Patrick/Documents/tab_input_1.2_ihme.csv" comma="1">
      <textFields count="7">
        <textField/>
        <textField/>
        <textField/>
        <textField/>
        <textField/>
        <textField/>
        <textField/>
      </textFields>
    </textPr>
  </connection>
  <connection id="3" xr16:uid="{BD7305E3-E78F-8048-97CD-A58A47A92F97}" name="tab_input_2.1_cdc" type="6" refreshedVersion="6" background="1" saveData="1">
    <textPr sourceFile="/Users/Patrick/Documents/tab_input_2.1_cdc.csv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<sst xmlns="http://schemas.openxmlformats.org/spreadsheetml/2006/main" count="1303" uniqueCount="156">
  <si>
    <t>https://covid19.healthdata.org/united-states-of-america/</t>
  </si>
  <si>
    <t>For U.S. States</t>
  </si>
  <si>
    <t>https://coronavirus.jhu.edu/map.html</t>
  </si>
  <si>
    <t>For Hubei Province (China):</t>
  </si>
  <si>
    <t>https://coronavirus.jhu.edu/data/mortality</t>
  </si>
  <si>
    <t>For Countries:</t>
  </si>
  <si>
    <t>Sources</t>
  </si>
  <si>
    <t>Pennsylvania</t>
  </si>
  <si>
    <t>New York</t>
  </si>
  <si>
    <t>New Jersey</t>
  </si>
  <si>
    <t>Michigan</t>
  </si>
  <si>
    <t>Louisiana</t>
  </si>
  <si>
    <t>Illinois</t>
  </si>
  <si>
    <t>Connecticut</t>
  </si>
  <si>
    <t>California</t>
  </si>
  <si>
    <t>United States of America</t>
  </si>
  <si>
    <t>Canada</t>
  </si>
  <si>
    <t>NORTHERN AMERICA</t>
  </si>
  <si>
    <t>Brazil</t>
  </si>
  <si>
    <t>South America</t>
  </si>
  <si>
    <t>LATIN AMERICA &amp; THE CARIBBEAN</t>
  </si>
  <si>
    <t>Switzerland</t>
  </si>
  <si>
    <t>Netherlands</t>
  </si>
  <si>
    <t>Germany</t>
  </si>
  <si>
    <t>France</t>
  </si>
  <si>
    <t>Belgium</t>
  </si>
  <si>
    <t>Western Europe</t>
  </si>
  <si>
    <t>Spain</t>
  </si>
  <si>
    <t>Italy</t>
  </si>
  <si>
    <t>Southern Europe</t>
  </si>
  <si>
    <t>United Kingdom</t>
  </si>
  <si>
    <t>Sweden</t>
  </si>
  <si>
    <t>Northern Europe</t>
  </si>
  <si>
    <t>EUROPE</t>
  </si>
  <si>
    <t>Turkey</t>
  </si>
  <si>
    <t>Western Asia</t>
  </si>
  <si>
    <t>Iran (Islamic Republic of)</t>
  </si>
  <si>
    <t>Southern Asia</t>
  </si>
  <si>
    <t>Hubei Province (China)</t>
  </si>
  <si>
    <t>Eastern Asia</t>
  </si>
  <si>
    <t>ASIA</t>
  </si>
  <si>
    <t>Day</t>
  </si>
  <si>
    <t>Month</t>
  </si>
  <si>
    <t>Deaths</t>
  </si>
  <si>
    <t>Country, Province or State</t>
  </si>
  <si>
    <t>Subregion or Country</t>
  </si>
  <si>
    <t>Region</t>
  </si>
  <si>
    <t>Population</t>
  </si>
  <si>
    <t>Days-to-date</t>
  </si>
  <si>
    <t>Year-to-date exposure, both sexes combined (year 2000; in thousand person-years)</t>
  </si>
  <si>
    <t>Exposure</t>
  </si>
  <si>
    <t>Comparative covid-19 mortality indicators by Country, Province &amp; State</t>
  </si>
  <si>
    <t>YTD Est.</t>
  </si>
  <si>
    <t>6-m. Proj.</t>
  </si>
  <si>
    <t>CCDR (deaths per 100,000 p-y)</t>
  </si>
  <si>
    <t>https://covid19.healthdata.org/</t>
  </si>
  <si>
    <t>--</t>
  </si>
  <si>
    <t>Above-9 European Countries</t>
  </si>
  <si>
    <t>Above-9 U.S. States</t>
  </si>
  <si>
    <t>Above-5 NE U.S. States</t>
  </si>
  <si>
    <t>Current Estimates</t>
  </si>
  <si>
    <t>Future Projections</t>
  </si>
  <si>
    <t>Report date</t>
  </si>
  <si>
    <t>Projection end date &amp; projected number of covid-19 deaths by Country &amp; State</t>
  </si>
  <si>
    <t>Estimate date &amp; estimated number of covid-19 deaths by Country, Province &amp; State</t>
  </si>
  <si>
    <t>Age group</t>
  </si>
  <si>
    <t>Under 1 year</t>
  </si>
  <si>
    <t>1–4 years</t>
  </si>
  <si>
    <t>5–14 years</t>
  </si>
  <si>
    <t>15–24 years</t>
  </si>
  <si>
    <t>25–34 years</t>
  </si>
  <si>
    <t>35–44 years</t>
  </si>
  <si>
    <t>45–54 years</t>
  </si>
  <si>
    <t>55–64 years</t>
  </si>
  <si>
    <t>65–74 years</t>
  </si>
  <si>
    <t>75–84 years</t>
  </si>
  <si>
    <t>85 years and over</t>
  </si>
  <si>
    <t>Source</t>
  </si>
  <si>
    <t>https://www.cdc.gov/nchs/nvss/vsrr/COVID19/</t>
  </si>
  <si>
    <t>Registered number of covid-19 deaths by age group</t>
  </si>
  <si>
    <t>ASCDR</t>
  </si>
  <si>
    <t>Estimate date and estimated year-to-date age-specific covid-19 death rates (ASCDR) by age group (in per 100,000 person-year)</t>
  </si>
  <si>
    <t>Counterfactual number of covid-19 deaths by Country, Province &amp; State</t>
  </si>
  <si>
    <t>&lt;1</t>
  </si>
  <si>
    <t>1-4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</si>
  <si>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</si>
  <si>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</si>
  <si>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</si>
  <si>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</si>
  <si>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</si>
  <si>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</si>
  <si>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</si>
  <si>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</si>
  <si>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</si>
  <si>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Annually</t>
  </si>
  <si>
    <t>CCMR</t>
  </si>
  <si>
    <t>---</t>
  </si>
  <si>
    <t>0-1</t>
  </si>
  <si>
    <t>1-5</t>
  </si>
  <si>
    <t>5-15</t>
  </si>
  <si>
    <t>15-25</t>
  </si>
  <si>
    <t>25-35</t>
  </si>
  <si>
    <t>35-45</t>
  </si>
  <si>
    <t>45-55</t>
  </si>
  <si>
    <t>55-65</t>
  </si>
  <si>
    <t>65-75</t>
  </si>
  <si>
    <t>75-85</t>
  </si>
  <si>
    <t>China</t>
  </si>
  <si>
    <t>etc.</t>
  </si>
  <si>
    <t>https://data.census.gov/cedsci/profile?q=California&amp;g=0400000US06#</t>
  </si>
  <si>
    <t>https://data.census.gov/cedsci/profile?q=United%20States&amp;g=0100000US</t>
  </si>
  <si>
    <t>http://data.stats.gov.cn</t>
  </si>
  <si>
    <t>https://population.un.org/wpp/Download/Standard/Population/</t>
  </si>
  <si>
    <t>Total population, both sexes combined, by five-year age group (as of July 1st, 2000; in thousands)</t>
  </si>
  <si>
    <t>Population by age group, both sexes combined (as of July 1st, 2000; in thousands)</t>
  </si>
  <si>
    <t>0</t>
  </si>
  <si>
    <t>1</t>
  </si>
  <si>
    <t>5</t>
  </si>
  <si>
    <t>15</t>
  </si>
  <si>
    <t>25</t>
  </si>
  <si>
    <t>35</t>
  </si>
  <si>
    <t>45</t>
  </si>
  <si>
    <t>55</t>
  </si>
  <si>
    <t>65</t>
  </si>
  <si>
    <t>75</t>
  </si>
  <si>
    <t>85</t>
  </si>
  <si>
    <r>
      <t>Age-specific survival probabilities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i</t>
    </r>
    <r>
      <rPr>
        <sz val="12"/>
        <color theme="1"/>
        <rFont val="Calibri"/>
        <family val="2"/>
        <scheme val="minor"/>
      </rPr>
      <t>n the previously projected year-2020- period life table for both sexes, by country</t>
    </r>
  </si>
  <si>
    <r>
      <t>Age-specific number of years lived after age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for individuals dying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i</t>
    </r>
    <r>
      <rPr>
        <sz val="12"/>
        <color theme="1"/>
        <rFont val="Calibri"/>
        <family val="2"/>
        <scheme val="minor"/>
      </rPr>
      <t>n the previously projected year-2020- period life table for both sexes, by country</t>
    </r>
  </si>
  <si>
    <t>Hubei (China)</t>
  </si>
  <si>
    <r>
      <t>Age-specific survival probabilities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i</t>
    </r>
    <r>
      <rPr>
        <sz val="12"/>
        <color theme="1"/>
        <rFont val="Calibri"/>
        <family val="2"/>
        <scheme val="minor"/>
      </rPr>
      <t>n the new projected year-2020- period life table for both sexes, by country</t>
    </r>
  </si>
  <si>
    <r>
      <t>Age-specific number of years lived after age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for individuals dying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i</t>
    </r>
    <r>
      <rPr>
        <sz val="12"/>
        <color theme="1"/>
        <rFont val="Calibri"/>
        <family val="2"/>
        <scheme val="minor"/>
      </rPr>
      <t>n the new projected year-2020- period life table for both sexes, by country</t>
    </r>
  </si>
  <si>
    <r>
      <t>Age-specific ratio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of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updated to previously projected number of deaths for both sexes, by country</t>
    </r>
  </si>
  <si>
    <r>
      <t>Age-specific death rate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in the previously projected year-2020- period life table for both sexes, by country</t>
    </r>
  </si>
  <si>
    <r>
      <t xml:space="preserve">Life expectancy, </t>
    </r>
    <r>
      <rPr>
        <i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), at exact age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in the previously projected 2020-life table both sexes, by country</t>
    </r>
  </si>
  <si>
    <r>
      <t xml:space="preserve">Life expectancy, </t>
    </r>
    <r>
      <rPr>
        <i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), at exact age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in the new projected 2020-life table both sexes, by country</t>
    </r>
  </si>
  <si>
    <t xml:space="preserve"> Diff. in Proj. 2020 e(0)</t>
  </si>
  <si>
    <r>
      <t>Difference in life expectancy at exact age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in the new v. previously projected 2020-life table both sexes, by country</t>
    </r>
  </si>
  <si>
    <r>
      <t>Projected number of covid-19 deaths between exact ages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 &amp; (</t>
    </r>
    <r>
      <rPr>
        <i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+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), both sexes, by country</t>
    </r>
  </si>
  <si>
    <t>type_geo</t>
  </si>
  <si>
    <t>state_province</t>
  </si>
  <si>
    <t>Massachusetts</t>
  </si>
  <si>
    <t>country</t>
  </si>
  <si>
    <t>NA</t>
  </si>
  <si>
    <t>age_group</t>
  </si>
  <si>
    <t>deaths</t>
  </si>
  <si>
    <t>month</t>
  </si>
  <si>
    <t>day</t>
  </si>
  <si>
    <t>1‚Äì4 years</t>
  </si>
  <si>
    <t>5‚Äì14 years</t>
  </si>
  <si>
    <t>15‚Äì24 years</t>
  </si>
  <si>
    <t>25‚Äì34 years</t>
  </si>
  <si>
    <t>35‚Äì44 years</t>
  </si>
  <si>
    <t>45‚Äì54 years</t>
  </si>
  <si>
    <t>55‚Äì64 years</t>
  </si>
  <si>
    <t>65‚Äì74 years</t>
  </si>
  <si>
    <t>75‚Äì84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</si>
</sst>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0"/>
    <numFmt numFmtId="166" formatCode="0.000"/>
  </numFmts>
  <fonts count="8" x14ac:knownFonts="1"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1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quotePrefix="1" applyFont="1" applyFill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 applyBorder="1"/>
    <xf numFmtId="0" fontId="2" fillId="5" borderId="3" xfId="0" quotePrefix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2" fillId="5" borderId="3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4" borderId="0" xfId="0" quotePrefix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0" xfId="0" quotePrefix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3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Fill="1" applyBorder="1"/>
    <xf numFmtId="0" fontId="2" fillId="3" borderId="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37" fontId="1" fillId="0" borderId="0" xfId="0" applyNumberFormat="1" applyFont="1" applyBorder="1"/>
    <xf numFmtId="164" fontId="3" fillId="0" borderId="0" xfId="0" applyNumberFormat="1" applyFont="1" applyBorder="1"/>
    <xf numFmtId="37" fontId="1" fillId="0" borderId="0" xfId="0" applyNumberFormat="1" applyFont="1"/>
    <xf numFmtId="3" fontId="1" fillId="0" borderId="2" xfId="0" applyNumberFormat="1" applyFont="1" applyBorder="1"/>
    <xf numFmtId="164" fontId="1" fillId="0" borderId="3" xfId="0" applyNumberFormat="1" applyFont="1" applyBorder="1" applyAlignment="1">
      <alignment horizontal="center"/>
    </xf>
    <xf numFmtId="2" fontId="1" fillId="0" borderId="0" xfId="0" applyNumberFormat="1" applyFont="1"/>
    <xf numFmtId="164" fontId="1" fillId="0" borderId="0" xfId="0" quotePrefix="1" applyNumberFormat="1" applyFont="1" applyAlignment="1">
      <alignment horizontal="center"/>
    </xf>
    <xf numFmtId="164" fontId="1" fillId="0" borderId="0" xfId="0" quotePrefix="1" applyNumberFormat="1" applyFont="1" applyBorder="1" applyAlignment="1">
      <alignment horizontal="center"/>
    </xf>
    <xf numFmtId="164" fontId="1" fillId="0" borderId="1" xfId="0" quotePrefix="1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164" fontId="1" fillId="0" borderId="3" xfId="0" quotePrefix="1" applyNumberFormat="1" applyFont="1" applyBorder="1" applyAlignment="1">
      <alignment horizontal="center"/>
    </xf>
    <xf numFmtId="0" fontId="2" fillId="5" borderId="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5" borderId="4" xfId="1" quotePrefix="1" applyFont="1" applyFill="1" applyBorder="1" applyAlignment="1">
      <alignment horizontal="center" vertical="center"/>
    </xf>
    <xf numFmtId="165" fontId="1" fillId="0" borderId="0" xfId="0" applyNumberFormat="1" applyFont="1"/>
    <xf numFmtId="0" fontId="2" fillId="4" borderId="2" xfId="0" quotePrefix="1" applyFont="1" applyFill="1" applyBorder="1" applyAlignment="1">
      <alignment horizontal="center" wrapText="1"/>
    </xf>
    <xf numFmtId="0" fontId="2" fillId="4" borderId="0" xfId="0" quotePrefix="1" applyFont="1" applyFill="1" applyAlignment="1">
      <alignment horizontal="center" wrapText="1"/>
    </xf>
    <xf numFmtId="37" fontId="6" fillId="0" borderId="0" xfId="1" applyNumberFormat="1" applyFont="1"/>
    <xf numFmtId="37" fontId="6" fillId="0" borderId="2" xfId="1" applyNumberFormat="1" applyFont="1" applyBorder="1"/>
    <xf numFmtId="37" fontId="6" fillId="0" borderId="1" xfId="1" applyNumberFormat="1" applyFont="1" applyBorder="1"/>
    <xf numFmtId="37" fontId="1" fillId="0" borderId="0" xfId="0" applyNumberFormat="1" applyFont="1" applyAlignment="1"/>
    <xf numFmtId="3" fontId="1" fillId="0" borderId="1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164" fontId="0" fillId="0" borderId="0" xfId="0" applyNumberFormat="1"/>
    <xf numFmtId="166" fontId="1" fillId="0" borderId="0" xfId="0" applyNumberFormat="1" applyFont="1"/>
    <xf numFmtId="166" fontId="1" fillId="0" borderId="2" xfId="0" applyNumberFormat="1" applyFont="1" applyBorder="1"/>
    <xf numFmtId="166" fontId="1" fillId="0" borderId="1" xfId="0" applyNumberFormat="1" applyFont="1" applyBorder="1"/>
    <xf numFmtId="166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2" fillId="5" borderId="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5" borderId="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Border="1"/>
    <xf numFmtId="3" fontId="6" fillId="0" borderId="0" xfId="0" applyNumberFormat="1" applyFon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2" xfId="0" applyBorder="1"/>
    <xf numFmtId="3" fontId="1" fillId="0" borderId="2" xfId="0" applyNumberFormat="1" applyFont="1" applyBorder="1" applyAlignment="1">
      <alignment horizontal="right"/>
    </xf>
    <xf numFmtId="0" fontId="2" fillId="5" borderId="3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677B5D1-7656-DD43-ACAC-46D82DFBB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_input_1.1_jhu" connectionId="1" xr16:uid="{6ADE23F1-8FC2-C342-A209-7B6DC178B1FD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_input_1.2_ihme" connectionId="2" xr16:uid="{E1A7EEEE-9D7F-5B42-AE02-6FAEEDC03278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_input_2.1_cdc" connectionId="3" xr16:uid="{C9C0336E-7317-B640-B4DE-5B16B3B778AA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6730-0589-E148-B6CE-8735E1A691F2}">
  <dimension ref="A1:G25"/>
  <sheetViews>
    <sheetView workbookViewId="0"/>
  </sheetViews>
  <sheetFormatPr baseColWidth="10" defaultRowHeight="16" x14ac:dyDescent="0.2"/>
  <cols>
    <col min="1" max="1" width="30.33203125" bestFit="1" customWidth="1"/>
    <col min="2" max="2" width="22.1640625" bestFit="1" customWidth="1"/>
    <col min="3" max="3" width="13.1640625" bestFit="1" customWidth="1"/>
    <col min="4" max="4" width="22.5" bestFit="1" customWidth="1"/>
    <col min="5" max="5" width="6.5" bestFit="1" customWidth="1"/>
    <col min="6" max="6" width="4.1640625" bestFit="1" customWidth="1"/>
    <col min="7" max="7" width="6.83203125" bestFit="1" customWidth="1"/>
  </cols>
  <sheetData>
    <row r="1" spans="1:7" x14ac:dyDescent="0.2">
      <c r="A1" t="s">
        <v>46</v>
      </c>
      <c r="B1" t="s">
        <v>45</v>
      </c>
      <c r="C1" t="s">
        <v>138</v>
      </c>
      <c r="D1" t="s">
        <v>44</v>
      </c>
      <c r="E1" t="s">
        <v>42</v>
      </c>
      <c r="F1" t="s">
        <v>41</v>
      </c>
      <c r="G1" t="s">
        <v>43</v>
      </c>
    </row>
    <row r="2" spans="1:7" x14ac:dyDescent="0.2">
      <c r="A2" t="s">
        <v>40</v>
      </c>
      <c r="B2" t="s">
        <v>39</v>
      </c>
      <c r="C2" t="s">
        <v>139</v>
      </c>
      <c r="D2" t="s">
        <v>38</v>
      </c>
      <c r="E2">
        <v>4</v>
      </c>
      <c r="F2">
        <v>20</v>
      </c>
      <c r="G2">
        <v>4512</v>
      </c>
    </row>
    <row r="3" spans="1:7" x14ac:dyDescent="0.2">
      <c r="A3" t="s">
        <v>17</v>
      </c>
      <c r="B3" t="s">
        <v>15</v>
      </c>
      <c r="C3" t="s">
        <v>139</v>
      </c>
      <c r="D3" t="s">
        <v>14</v>
      </c>
      <c r="E3">
        <v>4</v>
      </c>
      <c r="F3">
        <v>20</v>
      </c>
      <c r="G3">
        <v>1225</v>
      </c>
    </row>
    <row r="4" spans="1:7" x14ac:dyDescent="0.2">
      <c r="A4" t="s">
        <v>17</v>
      </c>
      <c r="B4" t="s">
        <v>15</v>
      </c>
      <c r="C4" t="s">
        <v>139</v>
      </c>
      <c r="D4" t="s">
        <v>13</v>
      </c>
      <c r="E4">
        <v>4</v>
      </c>
      <c r="F4">
        <v>20</v>
      </c>
      <c r="G4">
        <v>1331</v>
      </c>
    </row>
    <row r="5" spans="1:7" x14ac:dyDescent="0.2">
      <c r="A5" t="s">
        <v>17</v>
      </c>
      <c r="B5" t="s">
        <v>15</v>
      </c>
      <c r="C5" t="s">
        <v>139</v>
      </c>
      <c r="D5" t="s">
        <v>12</v>
      </c>
      <c r="E5">
        <v>4</v>
      </c>
      <c r="F5">
        <v>20</v>
      </c>
      <c r="G5">
        <v>1349</v>
      </c>
    </row>
    <row r="6" spans="1:7" x14ac:dyDescent="0.2">
      <c r="A6" t="s">
        <v>17</v>
      </c>
      <c r="B6" t="s">
        <v>15</v>
      </c>
      <c r="C6" t="s">
        <v>139</v>
      </c>
      <c r="D6" t="s">
        <v>11</v>
      </c>
      <c r="E6">
        <v>4</v>
      </c>
      <c r="F6">
        <v>20</v>
      </c>
      <c r="G6">
        <v>1328</v>
      </c>
    </row>
    <row r="7" spans="1:7" x14ac:dyDescent="0.2">
      <c r="A7" t="s">
        <v>17</v>
      </c>
      <c r="B7" t="s">
        <v>15</v>
      </c>
      <c r="C7" t="s">
        <v>139</v>
      </c>
      <c r="D7" t="s">
        <v>140</v>
      </c>
      <c r="E7">
        <v>4</v>
      </c>
      <c r="F7">
        <v>20</v>
      </c>
      <c r="G7">
        <v>1706</v>
      </c>
    </row>
    <row r="8" spans="1:7" x14ac:dyDescent="0.2">
      <c r="A8" t="s">
        <v>17</v>
      </c>
      <c r="B8" t="s">
        <v>15</v>
      </c>
      <c r="C8" t="s">
        <v>139</v>
      </c>
      <c r="D8" t="s">
        <v>10</v>
      </c>
      <c r="E8">
        <v>4</v>
      </c>
      <c r="F8">
        <v>20</v>
      </c>
      <c r="G8">
        <v>2468</v>
      </c>
    </row>
    <row r="9" spans="1:7" x14ac:dyDescent="0.2">
      <c r="A9" t="s">
        <v>17</v>
      </c>
      <c r="B9" t="s">
        <v>15</v>
      </c>
      <c r="C9" t="s">
        <v>139</v>
      </c>
      <c r="D9" t="s">
        <v>9</v>
      </c>
      <c r="E9">
        <v>4</v>
      </c>
      <c r="F9">
        <v>20</v>
      </c>
      <c r="G9">
        <v>4496</v>
      </c>
    </row>
    <row r="10" spans="1:7" x14ac:dyDescent="0.2">
      <c r="A10" t="s">
        <v>17</v>
      </c>
      <c r="B10" t="s">
        <v>15</v>
      </c>
      <c r="C10" t="s">
        <v>139</v>
      </c>
      <c r="D10" t="s">
        <v>8</v>
      </c>
      <c r="E10">
        <v>4</v>
      </c>
      <c r="F10">
        <v>20</v>
      </c>
      <c r="G10">
        <v>18611</v>
      </c>
    </row>
    <row r="11" spans="1:7" x14ac:dyDescent="0.2">
      <c r="A11" t="s">
        <v>17</v>
      </c>
      <c r="B11" t="s">
        <v>15</v>
      </c>
      <c r="C11" t="s">
        <v>139</v>
      </c>
      <c r="D11" t="s">
        <v>7</v>
      </c>
      <c r="E11">
        <v>4</v>
      </c>
      <c r="F11">
        <v>20</v>
      </c>
      <c r="G11">
        <v>1348</v>
      </c>
    </row>
    <row r="12" spans="1:7" x14ac:dyDescent="0.2">
      <c r="A12" t="s">
        <v>40</v>
      </c>
      <c r="B12" t="s">
        <v>37</v>
      </c>
      <c r="C12" t="s">
        <v>141</v>
      </c>
      <c r="D12" t="s">
        <v>36</v>
      </c>
      <c r="E12">
        <v>4</v>
      </c>
      <c r="F12">
        <v>20</v>
      </c>
      <c r="G12">
        <v>5209</v>
      </c>
    </row>
    <row r="13" spans="1:7" x14ac:dyDescent="0.2">
      <c r="A13" t="s">
        <v>40</v>
      </c>
      <c r="B13" t="s">
        <v>35</v>
      </c>
      <c r="C13" t="s">
        <v>141</v>
      </c>
      <c r="D13" t="s">
        <v>34</v>
      </c>
      <c r="E13">
        <v>4</v>
      </c>
      <c r="F13">
        <v>20</v>
      </c>
      <c r="G13">
        <v>2140</v>
      </c>
    </row>
    <row r="14" spans="1:7" x14ac:dyDescent="0.2">
      <c r="A14" t="s">
        <v>33</v>
      </c>
      <c r="B14" t="s">
        <v>32</v>
      </c>
      <c r="C14" t="s">
        <v>141</v>
      </c>
      <c r="D14" t="s">
        <v>31</v>
      </c>
      <c r="E14">
        <v>4</v>
      </c>
      <c r="F14">
        <v>20</v>
      </c>
      <c r="G14">
        <v>1580</v>
      </c>
    </row>
    <row r="15" spans="1:7" x14ac:dyDescent="0.2">
      <c r="A15" t="s">
        <v>33</v>
      </c>
      <c r="B15" t="s">
        <v>32</v>
      </c>
      <c r="C15" t="s">
        <v>141</v>
      </c>
      <c r="D15" t="s">
        <v>30</v>
      </c>
      <c r="E15">
        <v>4</v>
      </c>
      <c r="F15">
        <v>20</v>
      </c>
      <c r="G15">
        <v>16550</v>
      </c>
    </row>
    <row r="16" spans="1:7" x14ac:dyDescent="0.2">
      <c r="A16" t="s">
        <v>33</v>
      </c>
      <c r="B16" t="s">
        <v>29</v>
      </c>
      <c r="C16" t="s">
        <v>141</v>
      </c>
      <c r="D16" t="s">
        <v>28</v>
      </c>
      <c r="E16">
        <v>4</v>
      </c>
      <c r="F16">
        <v>20</v>
      </c>
      <c r="G16">
        <v>24114</v>
      </c>
    </row>
    <row r="17" spans="1:7" x14ac:dyDescent="0.2">
      <c r="A17" t="s">
        <v>33</v>
      </c>
      <c r="B17" t="s">
        <v>29</v>
      </c>
      <c r="C17" t="s">
        <v>141</v>
      </c>
      <c r="D17" t="s">
        <v>27</v>
      </c>
      <c r="E17">
        <v>4</v>
      </c>
      <c r="F17">
        <v>20</v>
      </c>
      <c r="G17">
        <v>20852</v>
      </c>
    </row>
    <row r="18" spans="1:7" x14ac:dyDescent="0.2">
      <c r="A18" t="s">
        <v>33</v>
      </c>
      <c r="B18" t="s">
        <v>26</v>
      </c>
      <c r="C18" t="s">
        <v>141</v>
      </c>
      <c r="D18" t="s">
        <v>25</v>
      </c>
      <c r="E18">
        <v>4</v>
      </c>
      <c r="F18">
        <v>20</v>
      </c>
      <c r="G18">
        <v>5828</v>
      </c>
    </row>
    <row r="19" spans="1:7" x14ac:dyDescent="0.2">
      <c r="A19" t="s">
        <v>33</v>
      </c>
      <c r="B19" t="s">
        <v>26</v>
      </c>
      <c r="C19" t="s">
        <v>141</v>
      </c>
      <c r="D19" t="s">
        <v>24</v>
      </c>
      <c r="E19">
        <v>4</v>
      </c>
      <c r="F19">
        <v>20</v>
      </c>
      <c r="G19">
        <v>20292</v>
      </c>
    </row>
    <row r="20" spans="1:7" x14ac:dyDescent="0.2">
      <c r="A20" t="s">
        <v>33</v>
      </c>
      <c r="B20" t="s">
        <v>26</v>
      </c>
      <c r="C20" t="s">
        <v>141</v>
      </c>
      <c r="D20" t="s">
        <v>23</v>
      </c>
      <c r="E20">
        <v>4</v>
      </c>
      <c r="F20">
        <v>20</v>
      </c>
      <c r="G20">
        <v>4862</v>
      </c>
    </row>
    <row r="21" spans="1:7" x14ac:dyDescent="0.2">
      <c r="A21" t="s">
        <v>33</v>
      </c>
      <c r="B21" t="s">
        <v>26</v>
      </c>
      <c r="C21" t="s">
        <v>141</v>
      </c>
      <c r="D21" t="s">
        <v>22</v>
      </c>
      <c r="E21">
        <v>4</v>
      </c>
      <c r="F21">
        <v>20</v>
      </c>
      <c r="G21">
        <v>3764</v>
      </c>
    </row>
    <row r="22" spans="1:7" x14ac:dyDescent="0.2">
      <c r="A22" t="s">
        <v>33</v>
      </c>
      <c r="B22" t="s">
        <v>26</v>
      </c>
      <c r="C22" t="s">
        <v>141</v>
      </c>
      <c r="D22" t="s">
        <v>21</v>
      </c>
      <c r="E22">
        <v>4</v>
      </c>
      <c r="F22">
        <v>20</v>
      </c>
      <c r="G22">
        <v>1429</v>
      </c>
    </row>
    <row r="23" spans="1:7" x14ac:dyDescent="0.2">
      <c r="A23" t="s">
        <v>20</v>
      </c>
      <c r="B23" t="s">
        <v>19</v>
      </c>
      <c r="C23" t="s">
        <v>141</v>
      </c>
      <c r="D23" t="s">
        <v>18</v>
      </c>
      <c r="E23">
        <v>4</v>
      </c>
      <c r="F23">
        <v>20</v>
      </c>
      <c r="G23">
        <v>2587</v>
      </c>
    </row>
    <row r="24" spans="1:7" x14ac:dyDescent="0.2">
      <c r="A24" t="s">
        <v>17</v>
      </c>
      <c r="B24" t="s">
        <v>142</v>
      </c>
      <c r="C24" t="s">
        <v>141</v>
      </c>
      <c r="D24" t="s">
        <v>16</v>
      </c>
      <c r="E24">
        <v>4</v>
      </c>
      <c r="F24">
        <v>20</v>
      </c>
      <c r="G24">
        <v>1726</v>
      </c>
    </row>
    <row r="25" spans="1:7" x14ac:dyDescent="0.2">
      <c r="A25" t="s">
        <v>17</v>
      </c>
      <c r="B25" t="s">
        <v>142</v>
      </c>
      <c r="C25" t="s">
        <v>141</v>
      </c>
      <c r="D25" t="s">
        <v>15</v>
      </c>
      <c r="E25">
        <v>4</v>
      </c>
      <c r="F25">
        <v>20</v>
      </c>
      <c r="G25">
        <v>42094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4892-1B01-3749-A47D-B3F9733A3107}">
  <dimension ref="A1:O29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4" x14ac:dyDescent="0.2">
      <c r="A1" t="s">
        <v>114</v>
      </c>
    </row>
    <row r="2" spans="1:14" x14ac:dyDescent="0.2">
      <c r="A2" s="60" t="s">
        <v>46</v>
      </c>
      <c r="B2" s="60" t="s">
        <v>45</v>
      </c>
      <c r="C2" s="60" t="s">
        <v>44</v>
      </c>
      <c r="D2" s="78" t="s">
        <v>83</v>
      </c>
      <c r="E2" s="82" t="s">
        <v>84</v>
      </c>
      <c r="F2" s="82" t="s">
        <v>85</v>
      </c>
      <c r="G2" s="82" t="s">
        <v>86</v>
      </c>
      <c r="H2" s="82" t="s">
        <v>87</v>
      </c>
      <c r="I2" s="82" t="s">
        <v>88</v>
      </c>
      <c r="J2" s="82" t="s">
        <v>89</v>
      </c>
      <c r="K2" s="82" t="s">
        <v>90</v>
      </c>
      <c r="L2" s="82" t="s">
        <v>91</v>
      </c>
      <c r="M2" s="82" t="s">
        <v>92</v>
      </c>
      <c r="N2" s="83" t="s">
        <v>93</v>
      </c>
    </row>
    <row r="3" spans="1:14" x14ac:dyDescent="0.2">
      <c r="A3" s="8" t="s">
        <v>40</v>
      </c>
      <c r="B3" s="16" t="s">
        <v>39</v>
      </c>
      <c r="C3" s="4" t="s">
        <v>107</v>
      </c>
      <c r="D3" s="66">
        <v>683.27110663045198</v>
      </c>
      <c r="E3" s="48">
        <v>2875.8183867620291</v>
      </c>
      <c r="F3" s="48">
        <v>7251.0339511674247</v>
      </c>
      <c r="G3" s="48">
        <v>7187.5163313362673</v>
      </c>
      <c r="H3" s="48">
        <v>9614.2227654187391</v>
      </c>
      <c r="I3" s="48">
        <v>8326.7300743668384</v>
      </c>
      <c r="J3" s="48">
        <v>10316.225724053662</v>
      </c>
      <c r="K3" s="48">
        <v>7473.9400429273746</v>
      </c>
      <c r="L3" s="48">
        <v>5050.3194487164792</v>
      </c>
      <c r="M3" s="48">
        <v>1811.7640876392095</v>
      </c>
      <c r="N3" s="48">
        <v>442.55952544826488</v>
      </c>
    </row>
    <row r="4" spans="1:14" ht="16" customHeight="1" x14ac:dyDescent="0.2">
      <c r="B4" s="16" t="s">
        <v>37</v>
      </c>
      <c r="C4" s="4" t="s">
        <v>36</v>
      </c>
      <c r="D4" s="66">
        <v>1583.412</v>
      </c>
      <c r="E4" s="48">
        <v>6054.1469999999999</v>
      </c>
      <c r="F4" s="48">
        <v>13146.241999999998</v>
      </c>
      <c r="G4" s="48">
        <v>11086.210999999999</v>
      </c>
      <c r="H4" s="48">
        <v>15253.380999999999</v>
      </c>
      <c r="I4" s="48">
        <v>14764.065000000001</v>
      </c>
      <c r="J4" s="48">
        <v>9782.7740000000013</v>
      </c>
      <c r="K4" s="48">
        <v>6809.1260000000002</v>
      </c>
      <c r="L4" s="48">
        <v>3712.6319999999996</v>
      </c>
      <c r="M4" s="48">
        <v>1458.2179999999998</v>
      </c>
      <c r="N4" s="48">
        <v>342.74499999999995</v>
      </c>
    </row>
    <row r="5" spans="1:14" x14ac:dyDescent="0.2">
      <c r="B5" s="16" t="s">
        <v>35</v>
      </c>
      <c r="C5" s="4" t="s">
        <v>34</v>
      </c>
      <c r="D5" s="66">
        <v>1256.6559999999999</v>
      </c>
      <c r="E5" s="48">
        <v>5310.4920000000002</v>
      </c>
      <c r="F5" s="48">
        <v>13625.36</v>
      </c>
      <c r="G5" s="48">
        <v>13591.93</v>
      </c>
      <c r="H5" s="48">
        <v>12799.124</v>
      </c>
      <c r="I5" s="48">
        <v>12387.825000000001</v>
      </c>
      <c r="J5" s="48">
        <v>10193.973</v>
      </c>
      <c r="K5" s="48">
        <v>7599.1549999999997</v>
      </c>
      <c r="L5" s="48">
        <v>4716.6880000000001</v>
      </c>
      <c r="M5" s="48">
        <v>2260.4459999999999</v>
      </c>
      <c r="N5" s="48">
        <v>597.41800000000012</v>
      </c>
    </row>
    <row r="6" spans="1:14" ht="16" customHeight="1" x14ac:dyDescent="0.2">
      <c r="A6" s="15" t="s">
        <v>33</v>
      </c>
      <c r="B6" s="12" t="s">
        <v>32</v>
      </c>
      <c r="C6" s="5" t="s">
        <v>31</v>
      </c>
      <c r="D6" s="67">
        <v>122.476</v>
      </c>
      <c r="E6" s="48">
        <v>478.97400000000005</v>
      </c>
      <c r="F6" s="48">
        <v>1178.402</v>
      </c>
      <c r="G6" s="48">
        <v>1085.0119999999999</v>
      </c>
      <c r="H6" s="48">
        <v>1426.0929999999998</v>
      </c>
      <c r="I6" s="48">
        <v>1236.5520000000001</v>
      </c>
      <c r="J6" s="48">
        <v>1334.326</v>
      </c>
      <c r="K6" s="48">
        <v>1184.375</v>
      </c>
      <c r="L6" s="48">
        <v>1090.884</v>
      </c>
      <c r="M6" s="48">
        <v>699.87200000000007</v>
      </c>
      <c r="N6" s="48">
        <v>262.30399999999997</v>
      </c>
    </row>
    <row r="7" spans="1:14" ht="16" customHeight="1" x14ac:dyDescent="0.2">
      <c r="B7" s="14"/>
      <c r="C7" s="13" t="s">
        <v>30</v>
      </c>
      <c r="D7" s="68">
        <v>743.649</v>
      </c>
      <c r="E7" s="48">
        <v>3180.8409999999999</v>
      </c>
      <c r="F7" s="48">
        <v>8075.9059999999999</v>
      </c>
      <c r="G7" s="48">
        <v>7760.7729999999992</v>
      </c>
      <c r="H7" s="48">
        <v>9190.8950000000004</v>
      </c>
      <c r="I7" s="48">
        <v>8896.3260000000009</v>
      </c>
      <c r="J7" s="48">
        <v>8930.6610000000001</v>
      </c>
      <c r="K7" s="48">
        <v>8443.9410000000007</v>
      </c>
      <c r="L7" s="48">
        <v>6770.2489999999998</v>
      </c>
      <c r="M7" s="48">
        <v>4178.7139999999999</v>
      </c>
      <c r="N7" s="48">
        <v>1714.0490000000002</v>
      </c>
    </row>
    <row r="8" spans="1:14" ht="16" customHeight="1" x14ac:dyDescent="0.2">
      <c r="B8" s="12" t="s">
        <v>29</v>
      </c>
      <c r="C8" s="5" t="s">
        <v>28</v>
      </c>
      <c r="D8" s="66">
        <v>430.00799999999998</v>
      </c>
      <c r="E8" s="48">
        <v>1894.6859999999999</v>
      </c>
      <c r="F8" s="48">
        <v>5527.6579999999994</v>
      </c>
      <c r="G8" s="48">
        <v>5818.5969999999998</v>
      </c>
      <c r="H8" s="48">
        <v>6526.442</v>
      </c>
      <c r="I8" s="48">
        <v>7821.9060000000009</v>
      </c>
      <c r="J8" s="48">
        <v>9741.2659999999996</v>
      </c>
      <c r="K8" s="48">
        <v>8612.512999999999</v>
      </c>
      <c r="L8" s="48">
        <v>6923.0929999999998</v>
      </c>
      <c r="M8" s="48">
        <v>4939.5030000000006</v>
      </c>
      <c r="N8" s="48">
        <v>2226.1559999999999</v>
      </c>
    </row>
    <row r="9" spans="1:14" ht="16" customHeight="1" x14ac:dyDescent="0.2">
      <c r="B9" s="7"/>
      <c r="C9" s="4" t="s">
        <v>27</v>
      </c>
      <c r="D9" s="66">
        <v>394.86599999999999</v>
      </c>
      <c r="E9" s="48">
        <v>1595.23</v>
      </c>
      <c r="F9" s="48">
        <v>4742.3450000000003</v>
      </c>
      <c r="G9" s="48">
        <v>4494.0320000000002</v>
      </c>
      <c r="H9" s="48">
        <v>4980.6620000000003</v>
      </c>
      <c r="I9" s="48">
        <v>7283.8970000000008</v>
      </c>
      <c r="J9" s="48">
        <v>7569.8649999999998</v>
      </c>
      <c r="K9" s="48">
        <v>6353.3960000000006</v>
      </c>
      <c r="L9" s="48">
        <v>4605.4930000000004</v>
      </c>
      <c r="M9" s="48">
        <v>3099.4920000000002</v>
      </c>
      <c r="N9" s="48">
        <v>1635.5049999999999</v>
      </c>
    </row>
    <row r="10" spans="1:14" ht="16" customHeight="1" x14ac:dyDescent="0.2">
      <c r="B10" s="12" t="s">
        <v>26</v>
      </c>
      <c r="C10" s="5" t="s">
        <v>25</v>
      </c>
      <c r="D10" s="67">
        <v>122.32</v>
      </c>
      <c r="E10" s="48">
        <v>511.33300000000003</v>
      </c>
      <c r="F10" s="48">
        <v>1340.519</v>
      </c>
      <c r="G10" s="48">
        <v>1298.4839999999999</v>
      </c>
      <c r="H10" s="48">
        <v>1474.578</v>
      </c>
      <c r="I10" s="48">
        <v>1509.3679999999999</v>
      </c>
      <c r="J10" s="48">
        <v>1562.365</v>
      </c>
      <c r="K10" s="48">
        <v>1539.1559999999999</v>
      </c>
      <c r="L10" s="48">
        <v>1189.567</v>
      </c>
      <c r="M10" s="48">
        <v>704.63900000000001</v>
      </c>
      <c r="N10" s="48">
        <v>337.28699999999998</v>
      </c>
    </row>
    <row r="11" spans="1:14" ht="16" customHeight="1" x14ac:dyDescent="0.2">
      <c r="B11" s="7"/>
      <c r="C11" s="4" t="s">
        <v>24</v>
      </c>
      <c r="D11" s="66">
        <v>691.32399999999996</v>
      </c>
      <c r="E11" s="48">
        <v>2928.663</v>
      </c>
      <c r="F11" s="48">
        <v>7903.1750000000002</v>
      </c>
      <c r="G11" s="48">
        <v>7584.808</v>
      </c>
      <c r="H11" s="48">
        <v>7615.5429999999997</v>
      </c>
      <c r="I11" s="48">
        <v>8012.9139999999998</v>
      </c>
      <c r="J11" s="48">
        <v>8745.6710000000003</v>
      </c>
      <c r="K11" s="48">
        <v>8244.9040000000005</v>
      </c>
      <c r="L11" s="48">
        <v>7315.1540000000005</v>
      </c>
      <c r="M11" s="48">
        <v>4016.415</v>
      </c>
      <c r="N11" s="48">
        <v>2214.9410000000003</v>
      </c>
    </row>
    <row r="12" spans="1:14" x14ac:dyDescent="0.2">
      <c r="B12" s="7"/>
      <c r="C12" s="4" t="s">
        <v>23</v>
      </c>
      <c r="D12" s="66">
        <v>838.40300000000002</v>
      </c>
      <c r="E12" s="48">
        <v>3220.2759999999998</v>
      </c>
      <c r="F12" s="48">
        <v>7633.87</v>
      </c>
      <c r="G12" s="48">
        <v>8672.4069999999992</v>
      </c>
      <c r="H12" s="48">
        <v>10265.790000000001</v>
      </c>
      <c r="I12" s="48">
        <v>10489.822</v>
      </c>
      <c r="J12" s="48">
        <v>11864.904999999999</v>
      </c>
      <c r="K12" s="48">
        <v>12627.875</v>
      </c>
      <c r="L12" s="48">
        <v>8657.2620000000006</v>
      </c>
      <c r="M12" s="48">
        <v>6896.6849999999995</v>
      </c>
      <c r="N12" s="48">
        <v>2616.65</v>
      </c>
    </row>
    <row r="13" spans="1:14" x14ac:dyDescent="0.2">
      <c r="B13" s="7"/>
      <c r="C13" s="4" t="s">
        <v>22</v>
      </c>
      <c r="D13" s="66">
        <v>168.54900000000001</v>
      </c>
      <c r="E13" s="48">
        <v>690.351</v>
      </c>
      <c r="F13" s="48">
        <v>1831.5630000000001</v>
      </c>
      <c r="G13" s="48">
        <v>2036.739</v>
      </c>
      <c r="H13" s="48">
        <v>2153.8710000000001</v>
      </c>
      <c r="I13" s="48">
        <v>2025.3150000000001</v>
      </c>
      <c r="J13" s="48">
        <v>2420.2259999999997</v>
      </c>
      <c r="K13" s="48">
        <v>2375.317</v>
      </c>
      <c r="L13" s="48">
        <v>1956.9929999999999</v>
      </c>
      <c r="M13" s="48">
        <v>1077.499</v>
      </c>
      <c r="N13" s="48">
        <v>398.45</v>
      </c>
    </row>
    <row r="14" spans="1:14" x14ac:dyDescent="0.2">
      <c r="B14" s="7"/>
      <c r="C14" s="4" t="s">
        <v>21</v>
      </c>
      <c r="D14" s="68">
        <v>90.167000000000002</v>
      </c>
      <c r="E14" s="48">
        <v>361.66200000000003</v>
      </c>
      <c r="F14" s="48">
        <v>842.78499999999997</v>
      </c>
      <c r="G14" s="48">
        <v>909.38400000000001</v>
      </c>
      <c r="H14" s="48">
        <v>1153.115</v>
      </c>
      <c r="I14" s="48">
        <v>1192.5070000000001</v>
      </c>
      <c r="J14" s="48">
        <v>1272.489</v>
      </c>
      <c r="K14" s="48">
        <v>1179.6889999999999</v>
      </c>
      <c r="L14" s="48">
        <v>863.13100000000009</v>
      </c>
      <c r="M14" s="48">
        <v>559.274</v>
      </c>
      <c r="N14" s="48">
        <v>230.41500000000002</v>
      </c>
    </row>
    <row r="15" spans="1:14" ht="16" customHeight="1" x14ac:dyDescent="0.2">
      <c r="A15" s="11" t="s">
        <v>20</v>
      </c>
      <c r="B15" s="10" t="s">
        <v>19</v>
      </c>
      <c r="C15" s="5" t="s">
        <v>18</v>
      </c>
      <c r="D15" s="66">
        <v>2870.92</v>
      </c>
      <c r="E15" s="48">
        <v>11604.173000000001</v>
      </c>
      <c r="F15" s="48">
        <v>29544.258999999998</v>
      </c>
      <c r="G15" s="48">
        <v>33370.053</v>
      </c>
      <c r="H15" s="48">
        <v>34100.501000000004</v>
      </c>
      <c r="I15" s="48">
        <v>32990.167999999998</v>
      </c>
      <c r="J15" s="48">
        <v>26623.625</v>
      </c>
      <c r="K15" s="48">
        <v>21066.429</v>
      </c>
      <c r="L15" s="48">
        <v>12738.121999999999</v>
      </c>
      <c r="M15" s="48">
        <v>5809.34</v>
      </c>
      <c r="N15" s="48">
        <v>1841.8190000000002</v>
      </c>
    </row>
    <row r="16" spans="1:14" x14ac:dyDescent="0.2">
      <c r="A16" s="8" t="s">
        <v>17</v>
      </c>
      <c r="B16" s="65" t="s">
        <v>56</v>
      </c>
      <c r="C16" s="5" t="s">
        <v>16</v>
      </c>
      <c r="D16" s="67">
        <v>401.52800000000002</v>
      </c>
      <c r="E16" s="48">
        <v>1591.604</v>
      </c>
      <c r="F16" s="48">
        <v>3960.79</v>
      </c>
      <c r="G16" s="48">
        <v>4351.7880000000005</v>
      </c>
      <c r="H16" s="48">
        <v>5359.5119999999997</v>
      </c>
      <c r="I16" s="48">
        <v>5115.6049999999996</v>
      </c>
      <c r="J16" s="48">
        <v>4806.8379999999997</v>
      </c>
      <c r="K16" s="48">
        <v>5321.518</v>
      </c>
      <c r="L16" s="48">
        <v>3943.0320000000002</v>
      </c>
      <c r="M16" s="48">
        <v>2040.42</v>
      </c>
      <c r="N16" s="48">
        <v>849.52200000000005</v>
      </c>
    </row>
    <row r="17" spans="1:15" ht="16" customHeight="1" x14ac:dyDescent="0.2">
      <c r="A17" s="33"/>
      <c r="B17" s="33"/>
      <c r="C17" s="61" t="s">
        <v>15</v>
      </c>
      <c r="D17" s="68">
        <v>3990.8180000000002</v>
      </c>
      <c r="E17" s="48">
        <v>15685.513999999999</v>
      </c>
      <c r="F17" s="48">
        <v>41134.638999999996</v>
      </c>
      <c r="G17" s="48">
        <v>43501.652999999998</v>
      </c>
      <c r="H17" s="48">
        <v>46887.809000000001</v>
      </c>
      <c r="I17" s="48">
        <v>41910.39</v>
      </c>
      <c r="J17" s="48">
        <v>40631.604999999996</v>
      </c>
      <c r="K17" s="48">
        <v>42211.413</v>
      </c>
      <c r="L17" s="48">
        <v>32173.89</v>
      </c>
      <c r="M17" s="48">
        <v>16188.936000000002</v>
      </c>
      <c r="N17" s="48">
        <v>6685.9800000000005</v>
      </c>
    </row>
    <row r="19" spans="1:15" x14ac:dyDescent="0.2">
      <c r="A19" s="1"/>
      <c r="B19" s="1"/>
      <c r="O19" s="72"/>
    </row>
    <row r="20" spans="1:15" x14ac:dyDescent="0.2">
      <c r="B20" s="1"/>
    </row>
    <row r="21" spans="1:15" x14ac:dyDescent="0.2">
      <c r="B21" s="1"/>
    </row>
    <row r="22" spans="1:15" x14ac:dyDescent="0.2">
      <c r="B22" s="1"/>
    </row>
    <row r="23" spans="1:15" x14ac:dyDescent="0.2">
      <c r="B23" s="1"/>
    </row>
    <row r="29" spans="1:15" x14ac:dyDescent="0.2">
      <c r="D29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8999-6486-DA43-B9B2-B0DA72FB7343}">
  <dimension ref="A1:D16"/>
  <sheetViews>
    <sheetView workbookViewId="0">
      <selection activeCell="B14" sqref="B14"/>
    </sheetView>
  </sheetViews>
  <sheetFormatPr baseColWidth="10" defaultRowHeight="16" x14ac:dyDescent="0.2"/>
  <cols>
    <col min="1" max="2" width="13.33203125" customWidth="1"/>
    <col min="3" max="3" width="12.83203125" customWidth="1"/>
  </cols>
  <sheetData>
    <row r="1" spans="1:4" x14ac:dyDescent="0.2">
      <c r="A1" t="s">
        <v>81</v>
      </c>
    </row>
    <row r="2" spans="1:4" x14ac:dyDescent="0.2">
      <c r="A2" s="44" t="s">
        <v>48</v>
      </c>
      <c r="B2" s="19">
        <f>'Step-1.4'!E19</f>
        <v>111</v>
      </c>
      <c r="C2" s="19"/>
    </row>
    <row r="3" spans="1:4" x14ac:dyDescent="0.2">
      <c r="A3" s="11" t="s">
        <v>65</v>
      </c>
      <c r="B3" s="44" t="s">
        <v>80</v>
      </c>
      <c r="C3" s="44" t="s">
        <v>43</v>
      </c>
      <c r="D3" s="44" t="s">
        <v>47</v>
      </c>
    </row>
    <row r="4" spans="1:4" x14ac:dyDescent="0.2">
      <c r="A4" s="41" t="s">
        <v>66</v>
      </c>
      <c r="B4" s="47">
        <f>+C4*100/(D4*B$2/366)</f>
        <v>0</v>
      </c>
      <c r="C4" s="19">
        <f>+'Step-1.1'!D$17*'Step-2.1'!B6/SUM('Step-2.1'!B$6:B$16)</f>
        <v>0</v>
      </c>
      <c r="D4" s="48">
        <f>+'Step-2.2'!D17</f>
        <v>3990.8180000000002</v>
      </c>
    </row>
    <row r="5" spans="1:4" x14ac:dyDescent="0.2">
      <c r="A5" s="41" t="s">
        <v>67</v>
      </c>
      <c r="B5" s="47">
        <f t="shared" ref="B5:B14" si="0">+C5*100/(D5*B$2/366)</f>
        <v>7.5765918098652837E-2</v>
      </c>
      <c r="C5" s="19">
        <f>+'Step-1.1'!D$17*'Step-2.1'!B7/SUM('Step-2.1'!B$6:B$16)</f>
        <v>3.6042469389502525</v>
      </c>
      <c r="D5" s="48">
        <f>+'Step-2.2'!E17</f>
        <v>15685.513999999999</v>
      </c>
    </row>
    <row r="6" spans="1:4" x14ac:dyDescent="0.2">
      <c r="A6" s="41" t="s">
        <v>68</v>
      </c>
      <c r="B6" s="47">
        <f t="shared" si="0"/>
        <v>1.4445579175488481E-2</v>
      </c>
      <c r="C6" s="19">
        <f>+'Step-1.1'!D$17*'Step-2.1'!B8/SUM('Step-2.1'!B$6:B$16)</f>
        <v>1.8021234694751262</v>
      </c>
      <c r="D6" s="48">
        <f>+'Step-2.2'!F17</f>
        <v>41134.638999999996</v>
      </c>
    </row>
    <row r="7" spans="1:4" x14ac:dyDescent="0.2">
      <c r="A7" s="41" t="s">
        <v>69</v>
      </c>
      <c r="B7" s="47">
        <f t="shared" si="0"/>
        <v>0.28685087840506573</v>
      </c>
      <c r="C7" s="19">
        <f>+'Step-1.1'!D$17*'Step-2.1'!B9/SUM('Step-2.1'!B$6:B$16)</f>
        <v>37.844592858977656</v>
      </c>
      <c r="D7" s="48">
        <f>+'Step-2.2'!G17</f>
        <v>43501.652999999998</v>
      </c>
    </row>
    <row r="8" spans="1:4" x14ac:dyDescent="0.2">
      <c r="A8" s="41" t="s">
        <v>70</v>
      </c>
      <c r="B8" s="47">
        <f t="shared" si="0"/>
        <v>2.319176489328461</v>
      </c>
      <c r="C8" s="19">
        <f>+'Step-1.1'!D$17*'Step-2.1'!B10/SUM('Step-2.1'!B$6:B$16)</f>
        <v>329.78859491394809</v>
      </c>
      <c r="D8" s="48">
        <f>+'Step-2.2'!H17</f>
        <v>46887.809000000001</v>
      </c>
    </row>
    <row r="9" spans="1:4" x14ac:dyDescent="0.2">
      <c r="A9" s="41" t="s">
        <v>71</v>
      </c>
      <c r="B9" s="47">
        <f t="shared" si="0"/>
        <v>6.5503261184802133</v>
      </c>
      <c r="C9" s="19">
        <f>+'Step-1.1'!D$17*'Step-2.1'!B11/SUM('Step-2.1'!B$6:B$16)</f>
        <v>832.58104289750838</v>
      </c>
      <c r="D9" s="48">
        <f>+'Step-2.2'!I17</f>
        <v>41910.39</v>
      </c>
    </row>
    <row r="10" spans="1:4" x14ac:dyDescent="0.2">
      <c r="A10" s="41" t="s">
        <v>72</v>
      </c>
      <c r="B10" s="47">
        <f t="shared" si="0"/>
        <v>18.382896798040658</v>
      </c>
      <c r="C10" s="19">
        <f>+'Step-1.1'!D$17*'Step-2.1'!B12/SUM('Step-2.1'!B$6:B$16)</f>
        <v>2265.2692011302338</v>
      </c>
      <c r="D10" s="48">
        <f>+'Step-2.2'!J17</f>
        <v>40631.604999999996</v>
      </c>
    </row>
    <row r="11" spans="1:4" x14ac:dyDescent="0.2">
      <c r="A11" s="41" t="s">
        <v>73</v>
      </c>
      <c r="B11" s="47">
        <f t="shared" si="0"/>
        <v>42.132717940458456</v>
      </c>
      <c r="C11" s="19">
        <f>+'Step-1.1'!D$17*'Step-2.1'!B13/SUM('Step-2.1'!B$6:B$16)</f>
        <v>5393.7555441390532</v>
      </c>
      <c r="D11" s="48">
        <f>+'Step-2.2'!K17</f>
        <v>42211.413</v>
      </c>
    </row>
    <row r="12" spans="1:4" x14ac:dyDescent="0.2">
      <c r="A12" s="41" t="s">
        <v>74</v>
      </c>
      <c r="B12" s="47">
        <f t="shared" si="0"/>
        <v>94.061684655148554</v>
      </c>
      <c r="C12" s="19">
        <f>+'Step-1.1'!D$17*'Step-2.1'!B14/SUM('Step-2.1'!B$6:B$16)</f>
        <v>9178.214830036819</v>
      </c>
      <c r="D12" s="48">
        <f>+'Step-2.2'!L17</f>
        <v>32173.89</v>
      </c>
    </row>
    <row r="13" spans="1:4" x14ac:dyDescent="0.2">
      <c r="A13" s="41" t="s">
        <v>75</v>
      </c>
      <c r="B13" s="47">
        <f t="shared" si="0"/>
        <v>235.97596394482198</v>
      </c>
      <c r="C13" s="19">
        <f>+'Step-1.1'!D$17*'Step-2.1'!B15/SUM('Step-2.1'!B$6:B$16)</f>
        <v>11585.851785255587</v>
      </c>
      <c r="D13" s="48">
        <f>+'Step-2.2'!M17</f>
        <v>16188.936000000002</v>
      </c>
    </row>
    <row r="14" spans="1:4" x14ac:dyDescent="0.2">
      <c r="A14" s="42" t="s">
        <v>76</v>
      </c>
      <c r="B14" s="47">
        <f t="shared" si="0"/>
        <v>614.74549069717443</v>
      </c>
      <c r="C14" s="21">
        <f>+'Step-1.1'!D$17*'Step-2.1'!B16/SUM('Step-2.1'!B$6:B$16)</f>
        <v>12465.288038359449</v>
      </c>
      <c r="D14" s="48">
        <f>+'Step-2.2'!N17</f>
        <v>6685.9800000000005</v>
      </c>
    </row>
    <row r="15" spans="1:4" x14ac:dyDescent="0.2">
      <c r="A15" s="43"/>
      <c r="B15" s="43"/>
      <c r="C15" s="84"/>
      <c r="D15" s="46"/>
    </row>
    <row r="16" spans="1:4" x14ac:dyDescent="0.2">
      <c r="A16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AC14-1D9F-5347-B842-52C978E16223}">
  <dimension ref="A1:Q18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7" x14ac:dyDescent="0.2">
      <c r="A1" t="s">
        <v>82</v>
      </c>
    </row>
    <row r="2" spans="1:17" x14ac:dyDescent="0.2">
      <c r="A2" s="22" t="s">
        <v>46</v>
      </c>
      <c r="B2" s="22" t="s">
        <v>45</v>
      </c>
      <c r="C2" s="22" t="s">
        <v>44</v>
      </c>
      <c r="D2" s="22" t="s">
        <v>52</v>
      </c>
      <c r="E2" s="17" t="s">
        <v>53</v>
      </c>
      <c r="F2" s="17" t="s">
        <v>94</v>
      </c>
      <c r="G2" s="78" t="s">
        <v>83</v>
      </c>
      <c r="H2" s="82" t="s">
        <v>84</v>
      </c>
      <c r="I2" s="82" t="s">
        <v>85</v>
      </c>
      <c r="J2" s="82" t="s">
        <v>86</v>
      </c>
      <c r="K2" s="82" t="s">
        <v>87</v>
      </c>
      <c r="L2" s="82" t="s">
        <v>88</v>
      </c>
      <c r="M2" s="82" t="s">
        <v>89</v>
      </c>
      <c r="N2" s="82" t="s">
        <v>90</v>
      </c>
      <c r="O2" s="82" t="s">
        <v>91</v>
      </c>
      <c r="P2" s="82" t="s">
        <v>92</v>
      </c>
      <c r="Q2" s="83" t="s">
        <v>93</v>
      </c>
    </row>
    <row r="3" spans="1:17" x14ac:dyDescent="0.2">
      <c r="A3" s="8" t="s">
        <v>40</v>
      </c>
      <c r="B3" s="16" t="s">
        <v>39</v>
      </c>
      <c r="C3" s="4" t="s">
        <v>38</v>
      </c>
      <c r="D3" s="21">
        <f>+'Step-1.4'!E4*F3/366</f>
        <v>5332.8511921567742</v>
      </c>
      <c r="E3" s="39" t="str">
        <f>'Step-1.4'!F4</f>
        <v>--</v>
      </c>
      <c r="F3" s="69">
        <f>+SUM(G3:Q3)</f>
        <v>17583.995822787201</v>
      </c>
      <c r="G3" s="19">
        <f>+'Step-2.3'!B$4*'Step-2.2'!D3/100</f>
        <v>0</v>
      </c>
      <c r="H3" s="85">
        <f>+'Step-2.3'!B$5*'Step-2.2'!E3/100</f>
        <v>2.1788902035801185</v>
      </c>
      <c r="I3" s="85">
        <f>+'Step-2.3'!B$6*'Step-2.2'!F3/100</f>
        <v>1.0474538504574411</v>
      </c>
      <c r="J3" s="85">
        <f>+'Step-2.3'!B$7*'Step-2.2'!G3/100</f>
        <v>20.617453731945638</v>
      </c>
      <c r="K3" s="85">
        <f>+'Step-2.3'!B$8*'Step-2.2'!H3/100</f>
        <v>222.97079400725596</v>
      </c>
      <c r="L3" s="85">
        <f>+'Step-2.3'!B$9*'Step-2.2'!I3/100</f>
        <v>545.42797487659789</v>
      </c>
      <c r="M3" s="85">
        <f>+'Step-2.3'!B$10*'Step-2.2'!J3/100</f>
        <v>1896.4211283057073</v>
      </c>
      <c r="N3" s="85">
        <f>+'Step-2.3'!B$11*'Step-2.2'!K3/100</f>
        <v>3148.9740773255703</v>
      </c>
      <c r="O3" s="85">
        <f>+'Step-2.3'!B$12*'Step-2.2'!L3/100</f>
        <v>4750.4155539293315</v>
      </c>
      <c r="P3" s="85">
        <f>+'Step-2.3'!B$13*'Step-2.2'!M3/100</f>
        <v>4275.3277702127343</v>
      </c>
      <c r="Q3" s="85">
        <f>+'Step-2.3'!B$14*'Step-2.2'!N3/100</f>
        <v>2720.6147263440221</v>
      </c>
    </row>
    <row r="4" spans="1:17" ht="16" customHeight="1" x14ac:dyDescent="0.2">
      <c r="B4" s="16" t="s">
        <v>37</v>
      </c>
      <c r="C4" s="4" t="s">
        <v>36</v>
      </c>
      <c r="D4" s="21">
        <f>+'Step-1.4'!E5*F4/366</f>
        <v>4569.3722816903501</v>
      </c>
      <c r="E4" s="40" t="str">
        <f>'Step-1.4'!F5</f>
        <v>--</v>
      </c>
      <c r="F4" s="69">
        <f t="shared" ref="F4:F18" si="0">+SUM(G4:Q4)</f>
        <v>15066.578874762776</v>
      </c>
      <c r="G4" s="19">
        <f>+'Step-2.3'!B$4*'Step-2.2'!D4/100</f>
        <v>0</v>
      </c>
      <c r="H4" s="85">
        <f>+'Step-2.3'!B$5*'Step-2.2'!E4/100</f>
        <v>4.5869800575920472</v>
      </c>
      <c r="I4" s="85">
        <f>+'Step-2.3'!B$6*'Step-2.2'!F4/100</f>
        <v>1.8990507967113204</v>
      </c>
      <c r="J4" s="85">
        <f>+'Step-2.3'!B$7*'Step-2.2'!G4/100</f>
        <v>31.800893635339023</v>
      </c>
      <c r="K4" s="85">
        <f>+'Step-2.3'!B$8*'Step-2.2'!H4/100</f>
        <v>353.75282597969448</v>
      </c>
      <c r="L4" s="85">
        <f>+'Step-2.3'!B$9*'Step-2.2'!I4/100</f>
        <v>967.09440584439585</v>
      </c>
      <c r="M4" s="85">
        <f>+'Step-2.3'!B$10*'Step-2.2'!J4/100</f>
        <v>1798.3572484055542</v>
      </c>
      <c r="N4" s="85">
        <f>+'Step-2.3'!B$11*'Step-2.2'!K4/100</f>
        <v>2868.8698517904213</v>
      </c>
      <c r="O4" s="85">
        <f>+'Step-2.3'!B$12*'Step-2.2'!L4/100</f>
        <v>3492.1642042461344</v>
      </c>
      <c r="P4" s="85">
        <f>+'Step-2.3'!B$13*'Step-2.2'!M4/100</f>
        <v>3441.0439819169037</v>
      </c>
      <c r="Q4" s="85">
        <f>+'Step-2.3'!B$14*'Step-2.2'!N4/100</f>
        <v>2107.0094320900303</v>
      </c>
    </row>
    <row r="5" spans="1:17" x14ac:dyDescent="0.2">
      <c r="B5" s="16" t="s">
        <v>35</v>
      </c>
      <c r="C5" s="4" t="s">
        <v>34</v>
      </c>
      <c r="D5" s="21">
        <f>+'Step-1.4'!E6*F5/366</f>
        <v>5966.1715452694343</v>
      </c>
      <c r="E5" s="40" t="str">
        <f>'Step-1.4'!F6</f>
        <v>--</v>
      </c>
      <c r="F5" s="69">
        <f t="shared" si="0"/>
        <v>19672.241311428945</v>
      </c>
      <c r="G5" s="19">
        <f>+'Step-2.3'!B$4*'Step-2.2'!D5/100</f>
        <v>0</v>
      </c>
      <c r="H5" s="85">
        <f>+'Step-2.3'!B$5*'Step-2.2'!E5/100</f>
        <v>4.0235430193555111</v>
      </c>
      <c r="I5" s="85">
        <f>+'Step-2.3'!B$6*'Step-2.2'!F5/100</f>
        <v>1.9682621667453375</v>
      </c>
      <c r="J5" s="85">
        <f>+'Step-2.3'!B$7*'Step-2.2'!G5/100</f>
        <v>38.988570597201651</v>
      </c>
      <c r="K5" s="85">
        <f>+'Step-2.3'!B$8*'Step-2.2'!H5/100</f>
        <v>296.83427464799649</v>
      </c>
      <c r="L5" s="85">
        <f>+'Step-2.3'!B$9*'Step-2.2'!I5/100</f>
        <v>811.44293648662142</v>
      </c>
      <c r="M5" s="85">
        <f>+'Step-2.3'!B$10*'Step-2.2'!J5/100</f>
        <v>1873.9475362101293</v>
      </c>
      <c r="N5" s="85">
        <f>+'Step-2.3'!B$11*'Step-2.2'!K5/100</f>
        <v>3201.7305420082457</v>
      </c>
      <c r="O5" s="85">
        <f>+'Step-2.3'!B$12*'Step-2.2'!L5/100</f>
        <v>4436.5961927272328</v>
      </c>
      <c r="P5" s="85">
        <f>+'Step-2.3'!B$13*'Step-2.2'!M5/100</f>
        <v>5334.1092379521706</v>
      </c>
      <c r="Q5" s="85">
        <f>+'Step-2.3'!B$14*'Step-2.2'!N5/100</f>
        <v>3672.6002156132467</v>
      </c>
    </row>
    <row r="6" spans="1:17" ht="16" customHeight="1" x14ac:dyDescent="0.2">
      <c r="A6" s="15" t="s">
        <v>33</v>
      </c>
      <c r="B6" s="12" t="s">
        <v>32</v>
      </c>
      <c r="C6" s="5" t="s">
        <v>31</v>
      </c>
      <c r="D6" s="49">
        <f>+'Step-1.4'!E7*F6/366</f>
        <v>1562.5373019543347</v>
      </c>
      <c r="E6" s="49">
        <f>+'Step-1.4'!G7*F6/366</f>
        <v>3054.6900407575731</v>
      </c>
      <c r="F6" s="69">
        <f t="shared" si="0"/>
        <v>5152.1500226602384</v>
      </c>
      <c r="G6" s="19">
        <f>+'Step-2.3'!B$4*'Step-2.2'!D6/100</f>
        <v>0</v>
      </c>
      <c r="H6" s="85">
        <f>+'Step-2.3'!B$5*'Step-2.2'!E6/100</f>
        <v>0.36289904855384153</v>
      </c>
      <c r="I6" s="85">
        <f>+'Step-2.3'!B$6*'Step-2.2'!F6/100</f>
        <v>0.17022699391553978</v>
      </c>
      <c r="J6" s="85">
        <f>+'Step-2.3'!B$7*'Step-2.2'!G6/100</f>
        <v>3.1123664528003716</v>
      </c>
      <c r="K6" s="85">
        <f>+'Step-2.3'!B$8*'Step-2.2'!H6/100</f>
        <v>33.07361357195893</v>
      </c>
      <c r="L6" s="85">
        <f>+'Step-2.3'!B$9*'Step-2.2'!I6/100</f>
        <v>80.99818862458946</v>
      </c>
      <c r="M6" s="85">
        <f>+'Step-2.3'!B$10*'Step-2.2'!J6/100</f>
        <v>245.28777152942399</v>
      </c>
      <c r="N6" s="85">
        <f>+'Step-2.3'!B$11*'Step-2.2'!K6/100</f>
        <v>499.00937810730483</v>
      </c>
      <c r="O6" s="85">
        <f>+'Step-2.3'!B$12*'Step-2.2'!L6/100</f>
        <v>1026.1038680334707</v>
      </c>
      <c r="P6" s="85">
        <f>+'Step-2.3'!B$13*'Step-2.2'!M6/100</f>
        <v>1651.5296983799046</v>
      </c>
      <c r="Q6" s="85">
        <f>+'Step-2.3'!B$14*'Step-2.2'!N6/100</f>
        <v>1612.5020119183162</v>
      </c>
    </row>
    <row r="7" spans="1:17" ht="16" customHeight="1" x14ac:dyDescent="0.2">
      <c r="B7" s="14"/>
      <c r="C7" s="13" t="s">
        <v>30</v>
      </c>
      <c r="D7" s="20">
        <f>+'Step-1.4'!E8*F7/366</f>
        <v>9943.6334724586959</v>
      </c>
      <c r="E7" s="20">
        <f>+'Step-1.4'!G8*F7/366</f>
        <v>19439.355527239069</v>
      </c>
      <c r="F7" s="69">
        <f t="shared" si="0"/>
        <v>32787.115774052996</v>
      </c>
      <c r="G7" s="19">
        <f>+'Step-2.3'!B$4*'Step-2.2'!D7/100</f>
        <v>0</v>
      </c>
      <c r="H7" s="85">
        <f>+'Step-2.3'!B$5*'Step-2.2'!E7/100</f>
        <v>2.4099933869083698</v>
      </c>
      <c r="I7" s="85">
        <f>+'Step-2.3'!B$6*'Step-2.2'!F7/100</f>
        <v>1.1666113953680248</v>
      </c>
      <c r="J7" s="85">
        <f>+'Step-2.3'!B$7*'Step-2.2'!G7/100</f>
        <v>22.261845521523171</v>
      </c>
      <c r="K7" s="85">
        <f>+'Step-2.3'!B$8*'Step-2.2'!H7/100</f>
        <v>213.15307599886506</v>
      </c>
      <c r="L7" s="85">
        <f>+'Step-2.3'!B$9*'Step-2.2'!I7/100</f>
        <v>582.73836556314609</v>
      </c>
      <c r="M7" s="85">
        <f>+'Step-2.3'!B$10*'Step-2.2'!J7/100</f>
        <v>1641.7141950128657</v>
      </c>
      <c r="N7" s="85">
        <f>+'Step-2.3'!B$11*'Step-2.2'!K7/100</f>
        <v>3557.6618445887275</v>
      </c>
      <c r="O7" s="85">
        <f>+'Step-2.3'!B$12*'Step-2.2'!L7/100</f>
        <v>6368.210264748348</v>
      </c>
      <c r="P7" s="85">
        <f>+'Step-2.3'!B$13*'Step-2.2'!M7/100</f>
        <v>9860.760641997229</v>
      </c>
      <c r="Q7" s="85">
        <f>+'Step-2.3'!B$14*'Step-2.2'!N7/100</f>
        <v>10537.038935840013</v>
      </c>
    </row>
    <row r="8" spans="1:17" ht="16" customHeight="1" x14ac:dyDescent="0.2">
      <c r="B8" s="12" t="s">
        <v>29</v>
      </c>
      <c r="C8" s="5" t="s">
        <v>28</v>
      </c>
      <c r="D8" s="21">
        <f>+'Step-1.4'!E9*F8/366</f>
        <v>11511.024150611283</v>
      </c>
      <c r="E8" s="21">
        <f>+'Step-1.4'!G9*F8/366</f>
        <v>22503.53369984368</v>
      </c>
      <c r="F8" s="69">
        <f t="shared" si="0"/>
        <v>37955.2688209345</v>
      </c>
      <c r="G8" s="19">
        <f>+'Step-2.3'!B$4*'Step-2.2'!D8/100</f>
        <v>0</v>
      </c>
      <c r="H8" s="85">
        <f>+'Step-2.3'!B$5*'Step-2.2'!E8/100</f>
        <v>1.4355262429866413</v>
      </c>
      <c r="I8" s="85">
        <f>+'Step-2.3'!B$6*'Step-2.2'!F8/100</f>
        <v>0.79850221294022306</v>
      </c>
      <c r="J8" s="85">
        <f>+'Step-2.3'!B$7*'Step-2.2'!G8/100</f>
        <v>16.690696605350801</v>
      </c>
      <c r="K8" s="85">
        <f>+'Step-2.3'!B$8*'Step-2.2'!H8/100</f>
        <v>151.35970845365821</v>
      </c>
      <c r="L8" s="85">
        <f>+'Step-2.3'!B$9*'Step-2.2'!I8/100</f>
        <v>512.36035168097101</v>
      </c>
      <c r="M8" s="85">
        <f>+'Step-2.3'!B$10*'Step-2.2'!J8/100</f>
        <v>1790.7268756026233</v>
      </c>
      <c r="N8" s="85">
        <f>+'Step-2.3'!B$11*'Step-2.2'!K8/100</f>
        <v>3628.6858098753164</v>
      </c>
      <c r="O8" s="85">
        <f>+'Step-2.3'!B$12*'Step-2.2'!L8/100</f>
        <v>6511.9779060426636</v>
      </c>
      <c r="P8" s="85">
        <f>+'Step-2.3'!B$13*'Step-2.2'!M8/100</f>
        <v>11656.039818333402</v>
      </c>
      <c r="Q8" s="85">
        <f>+'Step-2.3'!B$14*'Step-2.2'!N8/100</f>
        <v>13685.193625884589</v>
      </c>
    </row>
    <row r="9" spans="1:17" ht="16" customHeight="1" x14ac:dyDescent="0.2">
      <c r="B9" s="7"/>
      <c r="C9" s="4" t="s">
        <v>27</v>
      </c>
      <c r="D9" s="21">
        <f>+'Step-1.4'!E10*F9/366</f>
        <v>7999.3050044384754</v>
      </c>
      <c r="E9" s="21">
        <f>+'Step-1.4'!G10*F9/366</f>
        <v>15638.280954622964</v>
      </c>
      <c r="F9" s="69">
        <f t="shared" si="0"/>
        <v>26376.086771391729</v>
      </c>
      <c r="G9" s="19">
        <f>+'Step-2.3'!B$4*'Step-2.2'!D9/100</f>
        <v>0</v>
      </c>
      <c r="H9" s="85">
        <f>+'Step-2.3'!B$5*'Step-2.2'!E9/100</f>
        <v>1.2086406552851396</v>
      </c>
      <c r="I9" s="85">
        <f>+'Step-2.3'!B$6*'Step-2.2'!F9/100</f>
        <v>0.68505920174981927</v>
      </c>
      <c r="J9" s="85">
        <f>+'Step-2.3'!B$7*'Step-2.2'!G9/100</f>
        <v>12.891170267804744</v>
      </c>
      <c r="K9" s="85">
        <f>+'Step-2.3'!B$8*'Step-2.2'!H9/100</f>
        <v>115.5103421169167</v>
      </c>
      <c r="L9" s="85">
        <f>+'Step-2.3'!B$9*'Step-2.2'!I9/100</f>
        <v>477.11900763419675</v>
      </c>
      <c r="M9" s="85">
        <f>+'Step-2.3'!B$10*'Step-2.2'!J9/100</f>
        <v>1391.5604707010002</v>
      </c>
      <c r="N9" s="85">
        <f>+'Step-2.3'!B$11*'Step-2.2'!K9/100</f>
        <v>2676.85841632037</v>
      </c>
      <c r="O9" s="85">
        <f>+'Step-2.3'!B$12*'Step-2.2'!L9/100</f>
        <v>4332.0043024749411</v>
      </c>
      <c r="P9" s="85">
        <f>+'Step-2.3'!B$13*'Step-2.2'!M9/100</f>
        <v>7314.0561243926422</v>
      </c>
      <c r="Q9" s="85">
        <f>+'Step-2.3'!B$14*'Step-2.2'!N9/100</f>
        <v>10054.193237626821</v>
      </c>
    </row>
    <row r="10" spans="1:17" ht="16" customHeight="1" x14ac:dyDescent="0.2">
      <c r="B10" s="12" t="s">
        <v>26</v>
      </c>
      <c r="C10" s="5" t="s">
        <v>25</v>
      </c>
      <c r="D10" s="49">
        <f>+'Step-1.4'!E11*F10/366</f>
        <v>1797.9060092362436</v>
      </c>
      <c r="E10" s="49">
        <f>+'Step-1.4'!G11*F10/366</f>
        <v>3514.825261299683</v>
      </c>
      <c r="F10" s="69">
        <f t="shared" si="0"/>
        <v>5928.2306250492347</v>
      </c>
      <c r="G10" s="19">
        <f>+'Step-2.3'!B$4*'Step-2.2'!D10/100</f>
        <v>0</v>
      </c>
      <c r="H10" s="85">
        <f>+'Step-2.3'!B$5*'Step-2.2'!E10/100</f>
        <v>0.38741614199138452</v>
      </c>
      <c r="I10" s="85">
        <f>+'Step-2.3'!B$6*'Step-2.2'!F10/100</f>
        <v>0.19364573350746642</v>
      </c>
      <c r="J10" s="85">
        <f>+'Step-2.3'!B$7*'Step-2.2'!G10/100</f>
        <v>3.7247127599492336</v>
      </c>
      <c r="K10" s="85">
        <f>+'Step-2.3'!B$8*'Step-2.2'!H10/100</f>
        <v>34.198066292809834</v>
      </c>
      <c r="L10" s="85">
        <f>+'Step-2.3'!B$9*'Step-2.2'!I10/100</f>
        <v>98.868526327982423</v>
      </c>
      <c r="M10" s="85">
        <f>+'Step-2.3'!B$10*'Step-2.2'!J10/100</f>
        <v>287.20794555870793</v>
      </c>
      <c r="N10" s="85">
        <f>+'Step-2.3'!B$11*'Step-2.2'!K10/100</f>
        <v>648.48825614364273</v>
      </c>
      <c r="O10" s="85">
        <f>+'Step-2.3'!B$12*'Step-2.2'!L10/100</f>
        <v>1118.9267603017111</v>
      </c>
      <c r="P10" s="85">
        <f>+'Step-2.3'!B$13*'Step-2.2'!M10/100</f>
        <v>1662.7786725811541</v>
      </c>
      <c r="Q10" s="85">
        <f>+'Step-2.3'!B$14*'Step-2.2'!N10/100</f>
        <v>2073.4566232077786</v>
      </c>
    </row>
    <row r="11" spans="1:17" ht="16" customHeight="1" x14ac:dyDescent="0.2">
      <c r="B11" s="7"/>
      <c r="C11" s="4" t="s">
        <v>24</v>
      </c>
      <c r="D11" s="21">
        <f>+'Step-1.4'!E12*F11/366</f>
        <v>10852.190497594247</v>
      </c>
      <c r="E11" s="21">
        <f>+'Step-1.4'!G12*F11/366</f>
        <v>21215.543585386949</v>
      </c>
      <c r="F11" s="69">
        <f t="shared" si="0"/>
        <v>35782.89839747292</v>
      </c>
      <c r="G11" s="19">
        <f>+'Step-2.3'!B$4*'Step-2.2'!D11/100</f>
        <v>0</v>
      </c>
      <c r="H11" s="85">
        <f>+'Step-2.3'!B$5*'Step-2.2'!E11/100</f>
        <v>2.2189284099655491</v>
      </c>
      <c r="I11" s="85">
        <f>+'Step-2.3'!B$6*'Step-2.2'!F11/100</f>
        <v>1.1416594020024118</v>
      </c>
      <c r="J11" s="85">
        <f>+'Step-2.3'!B$7*'Step-2.2'!G11/100</f>
        <v>21.757088373337698</v>
      </c>
      <c r="K11" s="85">
        <f>+'Step-2.3'!B$8*'Step-2.2'!H11/100</f>
        <v>176.61788279069933</v>
      </c>
      <c r="L11" s="85">
        <f>+'Step-2.3'!B$9*'Step-2.2'!I11/100</f>
        <v>524.8719985933576</v>
      </c>
      <c r="M11" s="85">
        <f>+'Step-2.3'!B$10*'Step-2.2'!J11/100</f>
        <v>1607.7076742261704</v>
      </c>
      <c r="N11" s="85">
        <f>+'Step-2.3'!B$11*'Step-2.2'!K11/100</f>
        <v>3473.802146781577</v>
      </c>
      <c r="O11" s="85">
        <f>+'Step-2.3'!B$12*'Step-2.2'!L11/100</f>
        <v>6880.7570875184856</v>
      </c>
      <c r="P11" s="85">
        <f>+'Step-2.3'!B$13*'Step-2.2'!M11/100</f>
        <v>9477.7740122744217</v>
      </c>
      <c r="Q11" s="85">
        <f>+'Step-2.3'!B$14*'Step-2.2'!N11/100</f>
        <v>13616.249919102904</v>
      </c>
    </row>
    <row r="12" spans="1:17" x14ac:dyDescent="0.2">
      <c r="B12" s="7"/>
      <c r="C12" s="4" t="s">
        <v>23</v>
      </c>
      <c r="D12" s="21">
        <f>+'Step-1.4'!E13*F12/366</f>
        <v>14848.106767035173</v>
      </c>
      <c r="E12" s="21">
        <f>+'Step-1.4'!G13*F12/366</f>
        <v>29027.379895915608</v>
      </c>
      <c r="F12" s="69">
        <f t="shared" si="0"/>
        <v>48958.622312926789</v>
      </c>
      <c r="G12" s="19">
        <f>+'Step-2.3'!B$4*'Step-2.2'!D12/100</f>
        <v>0</v>
      </c>
      <c r="H12" s="85">
        <f>+'Step-2.3'!B$5*'Step-2.2'!E12/100</f>
        <v>2.4398716767105735</v>
      </c>
      <c r="I12" s="85">
        <f>+'Step-2.3'!B$6*'Step-2.2'!F12/100</f>
        <v>1.1027567350038625</v>
      </c>
      <c r="J12" s="85">
        <f>+'Step-2.3'!B$7*'Step-2.2'!G12/100</f>
        <v>24.876875658362405</v>
      </c>
      <c r="K12" s="85">
        <f>+'Step-2.3'!B$8*'Step-2.2'!H12/100</f>
        <v>238.08178812383224</v>
      </c>
      <c r="L12" s="85">
        <f>+'Step-2.3'!B$9*'Step-2.2'!I12/100</f>
        <v>687.11755024808338</v>
      </c>
      <c r="M12" s="85">
        <f>+'Step-2.3'!B$10*'Step-2.2'!J12/100</f>
        <v>2181.1132413355658</v>
      </c>
      <c r="N12" s="85">
        <f>+'Step-2.3'!B$11*'Step-2.2'!K12/100</f>
        <v>5320.4669556236686</v>
      </c>
      <c r="O12" s="85">
        <f>+'Step-2.3'!B$12*'Step-2.2'!L12/100</f>
        <v>8143.1664822100065</v>
      </c>
      <c r="P12" s="85">
        <f>+'Step-2.3'!B$13*'Step-2.2'!M12/100</f>
        <v>16274.518908987944</v>
      </c>
      <c r="Q12" s="85">
        <f>+'Step-2.3'!B$14*'Step-2.2'!N12/100</f>
        <v>16085.737882327614</v>
      </c>
    </row>
    <row r="13" spans="1:17" x14ac:dyDescent="0.2">
      <c r="B13" s="7"/>
      <c r="C13" s="4" t="s">
        <v>22</v>
      </c>
      <c r="D13" s="21">
        <f>+'Step-1.4'!E14*F13/366</f>
        <v>2568.1071440090718</v>
      </c>
      <c r="E13" s="21">
        <f>+'Step-1.4'!G14*F13/366</f>
        <v>5020.5337860357531</v>
      </c>
      <c r="F13" s="69">
        <f t="shared" si="0"/>
        <v>8467.812745110994</v>
      </c>
      <c r="G13" s="19">
        <f>+'Step-2.3'!B$4*'Step-2.2'!D13/100</f>
        <v>0</v>
      </c>
      <c r="H13" s="85">
        <f>+'Step-2.3'!B$5*'Step-2.2'!E13/100</f>
        <v>0.52305077325323079</v>
      </c>
      <c r="I13" s="85">
        <f>+'Step-2.3'!B$6*'Step-2.2'!F13/100</f>
        <v>0.2645798833139521</v>
      </c>
      <c r="J13" s="85">
        <f>+'Step-2.3'!B$7*'Step-2.2'!G13/100</f>
        <v>5.8424037123185517</v>
      </c>
      <c r="K13" s="85">
        <f>+'Step-2.3'!B$8*'Step-2.2'!H13/100</f>
        <v>49.952069842463814</v>
      </c>
      <c r="L13" s="85">
        <f>+'Step-2.3'!B$9*'Step-2.2'!I13/100</f>
        <v>132.66473742649754</v>
      </c>
      <c r="M13" s="85">
        <f>+'Step-2.3'!B$10*'Step-2.2'!J13/100</f>
        <v>444.90764785934743</v>
      </c>
      <c r="N13" s="85">
        <f>+'Step-2.3'!B$11*'Step-2.2'!K13/100</f>
        <v>1000.7856118017595</v>
      </c>
      <c r="O13" s="85">
        <f>+'Step-2.3'!B$12*'Step-2.2'!L13/100</f>
        <v>1840.7805843833312</v>
      </c>
      <c r="P13" s="85">
        <f>+'Step-2.3'!B$13*'Step-2.2'!M13/100</f>
        <v>2542.6386517458177</v>
      </c>
      <c r="Q13" s="85">
        <f>+'Step-2.3'!B$14*'Step-2.2'!N13/100</f>
        <v>2449.4534076828913</v>
      </c>
    </row>
    <row r="14" spans="1:17" x14ac:dyDescent="0.2">
      <c r="B14" s="7"/>
      <c r="C14" s="4" t="s">
        <v>21</v>
      </c>
      <c r="D14" s="21">
        <f>+'Step-1.4'!E15*F14/366</f>
        <v>1330.4560628191512</v>
      </c>
      <c r="E14" s="21">
        <f>+'Step-1.4'!G15*F14/366</f>
        <v>2600.9816723581607</v>
      </c>
      <c r="F14" s="69">
        <f t="shared" si="0"/>
        <v>4386.9091801063905</v>
      </c>
      <c r="G14" s="19">
        <f>+'Step-2.3'!B$4*'Step-2.2'!D14/100</f>
        <v>0</v>
      </c>
      <c r="H14" s="85">
        <f>+'Step-2.3'!B$5*'Step-2.2'!E14/100</f>
        <v>0.27401653471394988</v>
      </c>
      <c r="I14" s="85">
        <f>+'Step-2.3'!B$6*'Step-2.2'!F14/100</f>
        <v>0.1217451744541406</v>
      </c>
      <c r="J14" s="85">
        <f>+'Step-2.3'!B$7*'Step-2.2'!G14/100</f>
        <v>2.608575992075123</v>
      </c>
      <c r="K14" s="85">
        <f>+'Step-2.3'!B$8*'Step-2.2'!H14/100</f>
        <v>26.742771974919883</v>
      </c>
      <c r="L14" s="85">
        <f>+'Step-2.3'!B$9*'Step-2.2'!I14/100</f>
        <v>78.113097485704841</v>
      </c>
      <c r="M14" s="85">
        <f>+'Step-2.3'!B$10*'Step-2.2'!J14/100</f>
        <v>233.92033963641958</v>
      </c>
      <c r="N14" s="85">
        <f>+'Step-2.3'!B$11*'Step-2.2'!K14/100</f>
        <v>497.03503894461488</v>
      </c>
      <c r="O14" s="85">
        <f>+'Step-2.3'!B$12*'Step-2.2'!L14/100</f>
        <v>811.8755593808304</v>
      </c>
      <c r="P14" s="85">
        <f>+'Step-2.3'!B$13*'Step-2.2'!M14/100</f>
        <v>1319.7522125927637</v>
      </c>
      <c r="Q14" s="85">
        <f>+'Step-2.3'!B$14*'Step-2.2'!N14/100</f>
        <v>1416.4658223898944</v>
      </c>
    </row>
    <row r="15" spans="1:17" ht="16" customHeight="1" x14ac:dyDescent="0.2">
      <c r="B15" s="92" t="s">
        <v>57</v>
      </c>
      <c r="C15" s="93"/>
      <c r="D15" s="20">
        <f>+SUM(D6:D14)</f>
        <v>62413.266410156677</v>
      </c>
      <c r="E15" s="20">
        <f>+SUM(E6:E14)</f>
        <v>122015.12442345943</v>
      </c>
      <c r="F15" s="69"/>
      <c r="N15" s="85"/>
    </row>
    <row r="16" spans="1:17" ht="16" customHeight="1" x14ac:dyDescent="0.2">
      <c r="A16" s="11" t="s">
        <v>20</v>
      </c>
      <c r="B16" s="10" t="s">
        <v>19</v>
      </c>
      <c r="C16" s="9" t="s">
        <v>18</v>
      </c>
      <c r="D16" s="21">
        <f>+'Step-1.4'!E17*F16/366</f>
        <v>16329.582004298985</v>
      </c>
      <c r="E16" s="50" t="str">
        <f>'Step-1.4'!F17</f>
        <v>--</v>
      </c>
      <c r="F16" s="69">
        <f t="shared" si="0"/>
        <v>53843.486608769628</v>
      </c>
      <c r="G16" s="19">
        <f>+'Step-2.3'!B$4*'Step-2.2'!D15/100</f>
        <v>0</v>
      </c>
      <c r="H16" s="85">
        <f>+'Step-2.3'!B$5*'Step-2.2'!E15/100</f>
        <v>8.792008211205987</v>
      </c>
      <c r="I16" s="85">
        <f>+'Step-2.3'!B$6*'Step-2.2'!F15/100</f>
        <v>4.2678393256563814</v>
      </c>
      <c r="J16" s="85">
        <f>+'Step-2.3'!B$7*'Step-2.2'!G15/100</f>
        <v>95.722290154735987</v>
      </c>
      <c r="K16" s="85">
        <f>+'Step-2.3'!B$8*'Step-2.2'!H15/100</f>
        <v>790.85080193521685</v>
      </c>
      <c r="L16" s="85">
        <f>+'Step-2.3'!B$9*'Step-2.2'!I15/100</f>
        <v>2160.963591034501</v>
      </c>
      <c r="M16" s="85">
        <f>+'Step-2.3'!B$10*'Step-2.2'!J15/100</f>
        <v>4894.1935076473519</v>
      </c>
      <c r="N16" s="85">
        <f>+'Step-2.3'!B$11*'Step-2.2'!K15/100</f>
        <v>8875.8591106969434</v>
      </c>
      <c r="O16" s="85">
        <f>+'Step-2.3'!B$12*'Step-2.2'!L15/100</f>
        <v>11981.6921466281</v>
      </c>
      <c r="P16" s="85">
        <f>+'Step-2.3'!B$13*'Step-2.2'!M15/100</f>
        <v>13708.646063832122</v>
      </c>
      <c r="Q16" s="85">
        <f>+'Step-2.3'!B$14*'Step-2.2'!N15/100</f>
        <v>11322.499249303793</v>
      </c>
    </row>
    <row r="17" spans="1:17" ht="16" customHeight="1" x14ac:dyDescent="0.2">
      <c r="A17" s="8" t="s">
        <v>17</v>
      </c>
      <c r="B17" s="32" t="s">
        <v>56</v>
      </c>
      <c r="C17" s="4" t="s">
        <v>16</v>
      </c>
      <c r="D17" s="49">
        <f>+'Step-1.4'!E18*F17/366</f>
        <v>5260.5399203812312</v>
      </c>
      <c r="E17" s="21">
        <f>+'Step-1.4'!G18*F17/366</f>
        <v>10284.118583087633</v>
      </c>
      <c r="F17" s="69">
        <f t="shared" si="0"/>
        <v>17345.564061797573</v>
      </c>
      <c r="G17" s="19">
        <f>+'Step-2.3'!B$4*'Step-2.2'!D16/100</f>
        <v>0</v>
      </c>
      <c r="H17" s="85">
        <f>+'Step-2.3'!B$5*'Step-2.2'!E16/100</f>
        <v>1.2058933830948826</v>
      </c>
      <c r="I17" s="85">
        <f>+'Step-2.3'!B$6*'Step-2.2'!F16/100</f>
        <v>0.57215905542483025</v>
      </c>
      <c r="J17" s="85">
        <f>+'Step-2.3'!B$7*'Step-2.2'!G16/100</f>
        <v>12.483142104326243</v>
      </c>
      <c r="K17" s="85">
        <f>+'Step-2.3'!B$8*'Step-2.2'!H16/100</f>
        <v>124.29654224673757</v>
      </c>
      <c r="L17" s="85">
        <f>+'Step-2.3'!B$9*'Step-2.2'!I16/100</f>
        <v>335.08881043327966</v>
      </c>
      <c r="M17" s="85">
        <f>+'Step-2.3'!B$10*'Step-2.2'!J16/100</f>
        <v>883.63606878900157</v>
      </c>
      <c r="N17" s="85">
        <f>+'Step-2.3'!B$11*'Step-2.2'!K16/100</f>
        <v>2242.100169090726</v>
      </c>
      <c r="O17" s="85">
        <f>+'Step-2.3'!B$12*'Step-2.2'!L16/100</f>
        <v>3708.8823256915971</v>
      </c>
      <c r="P17" s="85">
        <f>+'Step-2.3'!B$13*'Step-2.2'!M16/100</f>
        <v>4814.9007635229373</v>
      </c>
      <c r="Q17" s="85">
        <f>+'Step-2.3'!B$14*'Step-2.2'!N16/100</f>
        <v>5222.3981874804504</v>
      </c>
    </row>
    <row r="18" spans="1:17" x14ac:dyDescent="0.2">
      <c r="A18" s="33"/>
      <c r="B18" s="33"/>
      <c r="C18" s="3" t="s">
        <v>15</v>
      </c>
      <c r="D18" s="20">
        <f>+'Step-1.4'!E19*F18/366</f>
        <v>42094</v>
      </c>
      <c r="E18" s="20">
        <f>+'Step-1.4'!G19*F18/366</f>
        <v>82291.873873873876</v>
      </c>
      <c r="F18" s="69">
        <f t="shared" si="0"/>
        <v>138796.43243243243</v>
      </c>
      <c r="G18" s="19">
        <f>+'Step-2.3'!B$4*'Step-2.2'!D17/100</f>
        <v>0</v>
      </c>
      <c r="H18" s="85">
        <f>+'Step-2.3'!B$5*'Step-2.2'!E17/100</f>
        <v>11.884273690592725</v>
      </c>
      <c r="I18" s="85">
        <f>+'Step-2.3'!B$6*'Step-2.2'!F17/100</f>
        <v>5.9421368452963623</v>
      </c>
      <c r="J18" s="85">
        <f>+'Step-2.3'!B$7*'Step-2.2'!G17/100</f>
        <v>124.78487375122363</v>
      </c>
      <c r="K18" s="85">
        <f>+'Step-2.3'!B$8*'Step-2.2'!H17/100</f>
        <v>1087.4110426892341</v>
      </c>
      <c r="L18" s="85">
        <f>+'Step-2.3'!B$9*'Step-2.2'!I17/100</f>
        <v>2745.2672225269193</v>
      </c>
      <c r="M18" s="85">
        <f>+'Step-2.3'!B$10*'Step-2.2'!J17/100</f>
        <v>7469.2660145375276</v>
      </c>
      <c r="N18" s="85">
        <f>+'Step-2.3'!B$11*'Step-2.2'!K17/100</f>
        <v>17784.815577972011</v>
      </c>
      <c r="O18" s="85">
        <f>+'Step-2.3'!B$12*'Step-2.2'!L17/100</f>
        <v>30263.302953094375</v>
      </c>
      <c r="P18" s="85">
        <f>+'Step-2.3'!B$13*'Step-2.2'!M17/100</f>
        <v>38201.99777841031</v>
      </c>
      <c r="Q18" s="85">
        <f>+'Step-2.3'!B$14*'Step-2.2'!N17/100</f>
        <v>41101.760558914946</v>
      </c>
    </row>
  </sheetData>
  <mergeCells count="1">
    <mergeCell ref="B15:C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A940-E8F2-9949-BCAD-F57DA1DB5984}">
  <dimension ref="A1:M17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3" x14ac:dyDescent="0.2">
      <c r="A1" t="s">
        <v>126</v>
      </c>
    </row>
    <row r="2" spans="1:13" x14ac:dyDescent="0.2">
      <c r="A2" s="78" t="s">
        <v>46</v>
      </c>
      <c r="B2" s="78" t="s">
        <v>45</v>
      </c>
      <c r="C2" s="78" t="s">
        <v>44</v>
      </c>
      <c r="D2" s="62" t="s">
        <v>97</v>
      </c>
      <c r="E2" s="62" t="s">
        <v>98</v>
      </c>
      <c r="F2" s="62" t="s">
        <v>99</v>
      </c>
      <c r="G2" s="62" t="s">
        <v>100</v>
      </c>
      <c r="H2" s="62" t="s">
        <v>101</v>
      </c>
      <c r="I2" s="62" t="s">
        <v>102</v>
      </c>
      <c r="J2" s="62" t="s">
        <v>103</v>
      </c>
      <c r="K2" s="62" t="s">
        <v>104</v>
      </c>
      <c r="L2" s="62" t="s">
        <v>105</v>
      </c>
      <c r="M2" s="62" t="s">
        <v>106</v>
      </c>
    </row>
    <row r="3" spans="1:13" x14ac:dyDescent="0.2">
      <c r="A3" s="8" t="s">
        <v>40</v>
      </c>
      <c r="B3" s="16" t="s">
        <v>39</v>
      </c>
      <c r="C3" s="4" t="s">
        <v>107</v>
      </c>
      <c r="D3" s="63">
        <v>0.99085651542001729</v>
      </c>
      <c r="E3" s="63">
        <v>0.99846040075565401</v>
      </c>
      <c r="F3" s="63">
        <v>0.99743604741410929</v>
      </c>
      <c r="G3" s="63">
        <v>0.99610926694088298</v>
      </c>
      <c r="H3" s="63">
        <v>0.99306320415383265</v>
      </c>
      <c r="I3" s="63">
        <v>0.98814747902727884</v>
      </c>
      <c r="J3" s="63">
        <v>0.97299870258876298</v>
      </c>
      <c r="K3" s="63">
        <v>0.9203820667986119</v>
      </c>
      <c r="L3" s="63">
        <v>0.75639137089865405</v>
      </c>
      <c r="M3" s="63">
        <v>0.4578459589704561</v>
      </c>
    </row>
    <row r="4" spans="1:13" x14ac:dyDescent="0.2">
      <c r="B4" s="16" t="s">
        <v>37</v>
      </c>
      <c r="C4" s="4" t="s">
        <v>36</v>
      </c>
      <c r="D4" s="63">
        <v>0.98833929728123737</v>
      </c>
      <c r="E4" s="63">
        <v>0.9980476125143054</v>
      </c>
      <c r="F4" s="63">
        <v>0.99826706590858516</v>
      </c>
      <c r="G4" s="63">
        <v>0.99436459890029472</v>
      </c>
      <c r="H4" s="63">
        <v>0.99408801873650365</v>
      </c>
      <c r="I4" s="63">
        <v>0.99166108044670664</v>
      </c>
      <c r="J4" s="63">
        <v>0.97629193947119064</v>
      </c>
      <c r="K4" s="63">
        <v>0.93567090640801331</v>
      </c>
      <c r="L4" s="63">
        <v>0.78032591609218949</v>
      </c>
      <c r="M4" s="63">
        <v>0.38238382974920271</v>
      </c>
    </row>
    <row r="5" spans="1:13" x14ac:dyDescent="0.2">
      <c r="B5" s="16" t="s">
        <v>35</v>
      </c>
      <c r="C5" s="4" t="s">
        <v>34</v>
      </c>
      <c r="D5" s="63">
        <v>0.99191372971572245</v>
      </c>
      <c r="E5" s="63">
        <v>0.99598150217110859</v>
      </c>
      <c r="F5" s="63">
        <v>0.9941413832349314</v>
      </c>
      <c r="G5" s="63">
        <v>0.99221925582491566</v>
      </c>
      <c r="H5" s="63">
        <v>0.98787365331731181</v>
      </c>
      <c r="I5" s="63">
        <v>0.9826673073553579</v>
      </c>
      <c r="J5" s="63">
        <v>0.97091510486951316</v>
      </c>
      <c r="K5" s="63">
        <v>0.93702533601559512</v>
      </c>
      <c r="L5" s="63">
        <v>0.8310956815979349</v>
      </c>
      <c r="M5" s="63">
        <v>0.53149330632491609</v>
      </c>
    </row>
    <row r="6" spans="1:13" x14ac:dyDescent="0.2">
      <c r="A6" s="15" t="s">
        <v>33</v>
      </c>
      <c r="B6" s="12" t="s">
        <v>32</v>
      </c>
      <c r="C6" s="5" t="s">
        <v>31</v>
      </c>
      <c r="D6" s="63">
        <v>0.99812133667089198</v>
      </c>
      <c r="E6" s="63">
        <v>0.99960910469021613</v>
      </c>
      <c r="F6" s="63">
        <v>0.99933684991284788</v>
      </c>
      <c r="G6" s="63">
        <v>0.99692908886743914</v>
      </c>
      <c r="H6" s="63">
        <v>0.99540656735572142</v>
      </c>
      <c r="I6" s="63">
        <v>0.99349347763456841</v>
      </c>
      <c r="J6" s="63">
        <v>0.98212829320490025</v>
      </c>
      <c r="K6" s="63">
        <v>0.95164864755005307</v>
      </c>
      <c r="L6" s="63">
        <v>0.87765590279327743</v>
      </c>
      <c r="M6" s="63">
        <v>0.65720006287347332</v>
      </c>
    </row>
    <row r="7" spans="1:13" x14ac:dyDescent="0.2">
      <c r="B7" s="14"/>
      <c r="C7" s="13" t="s">
        <v>30</v>
      </c>
      <c r="D7" s="63">
        <v>0.99645005219298255</v>
      </c>
      <c r="E7" s="63">
        <v>0.99922590759733287</v>
      </c>
      <c r="F7" s="63">
        <v>0.99917999063557505</v>
      </c>
      <c r="G7" s="63">
        <v>0.99737202089387034</v>
      </c>
      <c r="H7" s="63">
        <v>0.99457031357287096</v>
      </c>
      <c r="I7" s="63">
        <v>0.98864835082279467</v>
      </c>
      <c r="J7" s="63">
        <v>0.97498289725984411</v>
      </c>
      <c r="K7" s="63">
        <v>0.94074837374571152</v>
      </c>
      <c r="L7" s="63">
        <v>0.85692008556378674</v>
      </c>
      <c r="M7" s="63">
        <v>0.62729991936776364</v>
      </c>
    </row>
    <row r="8" spans="1:13" x14ac:dyDescent="0.2">
      <c r="B8" s="12" t="s">
        <v>29</v>
      </c>
      <c r="C8" s="5" t="s">
        <v>28</v>
      </c>
      <c r="D8" s="63">
        <v>0.99760781314168234</v>
      </c>
      <c r="E8" s="63">
        <v>0.99958255834192455</v>
      </c>
      <c r="F8" s="63">
        <v>0.99935989516495582</v>
      </c>
      <c r="G8" s="63">
        <v>0.99779361418675039</v>
      </c>
      <c r="H8" s="63">
        <v>0.99695658272817156</v>
      </c>
      <c r="I8" s="63">
        <v>0.99366067609466358</v>
      </c>
      <c r="J8" s="63">
        <v>0.98171824455013323</v>
      </c>
      <c r="K8" s="63">
        <v>0.95456233295219861</v>
      </c>
      <c r="L8" s="63">
        <v>0.89016822083210023</v>
      </c>
      <c r="M8" s="63">
        <v>0.674151736536446</v>
      </c>
    </row>
    <row r="9" spans="1:13" x14ac:dyDescent="0.2">
      <c r="B9" s="7"/>
      <c r="C9" s="4" t="s">
        <v>27</v>
      </c>
      <c r="D9" s="63">
        <v>0.99782037563235959</v>
      </c>
      <c r="E9" s="63">
        <v>0.99953497479618647</v>
      </c>
      <c r="F9" s="63">
        <v>0.99929109596317722</v>
      </c>
      <c r="G9" s="63">
        <v>0.99815695571082597</v>
      </c>
      <c r="H9" s="63">
        <v>0.99712050083311465</v>
      </c>
      <c r="I9" s="63">
        <v>0.99293952770642124</v>
      </c>
      <c r="J9" s="63">
        <v>0.97800455035761125</v>
      </c>
      <c r="K9" s="63">
        <v>0.94973181165990761</v>
      </c>
      <c r="L9" s="63">
        <v>0.89052385261900568</v>
      </c>
      <c r="M9" s="63">
        <v>0.69031331759410841</v>
      </c>
    </row>
    <row r="10" spans="1:13" x14ac:dyDescent="0.2">
      <c r="B10" s="12" t="s">
        <v>26</v>
      </c>
      <c r="C10" s="5" t="s">
        <v>25</v>
      </c>
      <c r="D10" s="63">
        <v>0.99740580726264405</v>
      </c>
      <c r="E10" s="63">
        <v>0.99938526292110252</v>
      </c>
      <c r="F10" s="63">
        <v>0.99922669785322449</v>
      </c>
      <c r="G10" s="63">
        <v>0.99688773187654744</v>
      </c>
      <c r="H10" s="63">
        <v>0.9949919864454061</v>
      </c>
      <c r="I10" s="63">
        <v>0.99018787286625731</v>
      </c>
      <c r="J10" s="63">
        <v>0.97437496136451296</v>
      </c>
      <c r="K10" s="63">
        <v>0.93557668971483843</v>
      </c>
      <c r="L10" s="63">
        <v>0.86341206264578518</v>
      </c>
      <c r="M10" s="63">
        <v>0.65302953501443906</v>
      </c>
    </row>
    <row r="11" spans="1:13" x14ac:dyDescent="0.2">
      <c r="B11" s="7"/>
      <c r="C11" s="4" t="s">
        <v>24</v>
      </c>
      <c r="D11" s="63">
        <v>0.99714560413584907</v>
      </c>
      <c r="E11" s="63">
        <v>0.9994382547835664</v>
      </c>
      <c r="F11" s="63">
        <v>0.99928523036193784</v>
      </c>
      <c r="G11" s="63">
        <v>0.99693473963926194</v>
      </c>
      <c r="H11" s="63">
        <v>0.99528113502983218</v>
      </c>
      <c r="I11" s="63">
        <v>0.98931395109702902</v>
      </c>
      <c r="J11" s="63">
        <v>0.96987722730689041</v>
      </c>
      <c r="K11" s="63">
        <v>0.93860871378463961</v>
      </c>
      <c r="L11" s="63">
        <v>0.88373614719508942</v>
      </c>
      <c r="M11" s="63">
        <v>0.70077136573699883</v>
      </c>
    </row>
    <row r="12" spans="1:13" x14ac:dyDescent="0.2">
      <c r="B12" s="7"/>
      <c r="C12" s="4" t="s">
        <v>23</v>
      </c>
      <c r="D12" s="63">
        <v>0.99733846024131645</v>
      </c>
      <c r="E12" s="63">
        <v>0.99945707793255589</v>
      </c>
      <c r="F12" s="63">
        <v>0.99931516637865125</v>
      </c>
      <c r="G12" s="63">
        <v>0.99698125445909569</v>
      </c>
      <c r="H12" s="63">
        <v>0.99596648837332535</v>
      </c>
      <c r="I12" s="63">
        <v>0.99057256792592552</v>
      </c>
      <c r="J12" s="63">
        <v>0.97259440425627186</v>
      </c>
      <c r="K12" s="63">
        <v>0.93563631762870114</v>
      </c>
      <c r="L12" s="63">
        <v>0.85590640122053452</v>
      </c>
      <c r="M12" s="63">
        <v>0.61738862125435845</v>
      </c>
    </row>
    <row r="13" spans="1:13" x14ac:dyDescent="0.2">
      <c r="B13" s="7"/>
      <c r="C13" s="4" t="s">
        <v>22</v>
      </c>
      <c r="D13" s="63">
        <v>0.99767775180691087</v>
      </c>
      <c r="E13" s="63">
        <v>0.99958179490419774</v>
      </c>
      <c r="F13" s="63">
        <v>0.99937413732828417</v>
      </c>
      <c r="G13" s="63">
        <v>0.99780654494347865</v>
      </c>
      <c r="H13" s="63">
        <v>0.99678092751037162</v>
      </c>
      <c r="I13" s="63">
        <v>0.99272670046506706</v>
      </c>
      <c r="J13" s="63">
        <v>0.97906877967395833</v>
      </c>
      <c r="K13" s="63">
        <v>0.94720331459044804</v>
      </c>
      <c r="L13" s="63">
        <v>0.86801538775132192</v>
      </c>
      <c r="M13" s="63">
        <v>0.63426851660179517</v>
      </c>
    </row>
    <row r="14" spans="1:13" x14ac:dyDescent="0.2">
      <c r="B14" s="7"/>
      <c r="C14" s="4" t="s">
        <v>21</v>
      </c>
      <c r="D14" s="63">
        <v>0.99681829247657161</v>
      </c>
      <c r="E14" s="63">
        <v>0.99961026377633877</v>
      </c>
      <c r="F14" s="63">
        <v>0.9993660066673743</v>
      </c>
      <c r="G14" s="63">
        <v>0.99773844516497456</v>
      </c>
      <c r="H14" s="63">
        <v>0.99678670846360806</v>
      </c>
      <c r="I14" s="63">
        <v>0.99371380353400685</v>
      </c>
      <c r="J14" s="63">
        <v>0.98293589524243408</v>
      </c>
      <c r="K14" s="63">
        <v>0.95525916679045697</v>
      </c>
      <c r="L14" s="63">
        <v>0.89402474326700032</v>
      </c>
      <c r="M14" s="63">
        <v>0.69839427794834497</v>
      </c>
    </row>
    <row r="15" spans="1:13" x14ac:dyDescent="0.2">
      <c r="A15" s="15" t="s">
        <v>20</v>
      </c>
      <c r="B15" s="12" t="s">
        <v>19</v>
      </c>
      <c r="C15" s="5" t="s">
        <v>18</v>
      </c>
      <c r="D15" s="63">
        <v>0.98797079061043636</v>
      </c>
      <c r="E15" s="63">
        <v>0.99789319766638029</v>
      </c>
      <c r="F15" s="63">
        <v>0.99746685748691999</v>
      </c>
      <c r="G15" s="63">
        <v>0.98693596263330707</v>
      </c>
      <c r="H15" s="63">
        <v>0.98364359247907018</v>
      </c>
      <c r="I15" s="63">
        <v>0.9747042458460331</v>
      </c>
      <c r="J15" s="63">
        <v>0.95061152079184774</v>
      </c>
      <c r="K15" s="63">
        <v>0.89948850276064218</v>
      </c>
      <c r="L15" s="63">
        <v>0.79057164823801618</v>
      </c>
      <c r="M15" s="63">
        <v>0.57584855915720645</v>
      </c>
    </row>
    <row r="16" spans="1:13" x14ac:dyDescent="0.2">
      <c r="A16" s="8" t="s">
        <v>17</v>
      </c>
      <c r="B16" s="65" t="s">
        <v>56</v>
      </c>
      <c r="C16" s="4" t="s">
        <v>16</v>
      </c>
      <c r="D16" s="63">
        <v>0.99577569043380887</v>
      </c>
      <c r="E16" s="63">
        <v>0.99926841991827309</v>
      </c>
      <c r="F16" s="63">
        <v>0.99918361531088318</v>
      </c>
      <c r="G16" s="63">
        <v>0.99646575725186148</v>
      </c>
      <c r="H16" s="63">
        <v>0.99504422967095485</v>
      </c>
      <c r="I16" s="63">
        <v>0.99112658721585989</v>
      </c>
      <c r="J16" s="63">
        <v>0.97756918972783269</v>
      </c>
      <c r="K16" s="63">
        <v>0.947460025266603</v>
      </c>
      <c r="L16" s="63">
        <v>0.87207899572736924</v>
      </c>
      <c r="M16" s="63">
        <v>0.6713667336366389</v>
      </c>
    </row>
    <row r="17" spans="1:13" x14ac:dyDescent="0.2">
      <c r="A17" s="7"/>
      <c r="B17" s="7"/>
      <c r="C17" s="4" t="s">
        <v>15</v>
      </c>
      <c r="D17" s="63">
        <v>0.99435220584836581</v>
      </c>
      <c r="E17" s="63">
        <v>0.99871433432903156</v>
      </c>
      <c r="F17" s="63">
        <v>0.99860557085623725</v>
      </c>
      <c r="G17" s="63">
        <v>0.99305834813537153</v>
      </c>
      <c r="H17" s="63">
        <v>0.98636764262668697</v>
      </c>
      <c r="I17" s="63">
        <v>0.98047775739719367</v>
      </c>
      <c r="J17" s="63">
        <v>0.96095018216349692</v>
      </c>
      <c r="K17" s="63">
        <v>0.91504209953620574</v>
      </c>
      <c r="L17" s="63">
        <v>0.8313470943768414</v>
      </c>
      <c r="M17" s="63">
        <v>0.62568341247327042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0A17-2AD5-BB47-AFA5-3519C24DFD27}">
  <dimension ref="A1:N17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4" x14ac:dyDescent="0.2">
      <c r="A1" t="s">
        <v>132</v>
      </c>
    </row>
    <row r="2" spans="1:14" x14ac:dyDescent="0.2">
      <c r="A2" s="78" t="s">
        <v>46</v>
      </c>
      <c r="B2" s="78" t="s">
        <v>45</v>
      </c>
      <c r="C2" s="78" t="s">
        <v>44</v>
      </c>
      <c r="D2" s="62" t="s">
        <v>97</v>
      </c>
      <c r="E2" s="62" t="s">
        <v>98</v>
      </c>
      <c r="F2" s="62" t="s">
        <v>99</v>
      </c>
      <c r="G2" s="62" t="s">
        <v>100</v>
      </c>
      <c r="H2" s="62" t="s">
        <v>101</v>
      </c>
      <c r="I2" s="62" t="s">
        <v>102</v>
      </c>
      <c r="J2" s="62" t="s">
        <v>103</v>
      </c>
      <c r="K2" s="62" t="s">
        <v>104</v>
      </c>
      <c r="L2" s="62" t="s">
        <v>105</v>
      </c>
      <c r="M2" s="62" t="s">
        <v>106</v>
      </c>
      <c r="N2" s="62" t="s">
        <v>93</v>
      </c>
    </row>
    <row r="3" spans="1:14" x14ac:dyDescent="0.2">
      <c r="A3" s="8" t="s">
        <v>40</v>
      </c>
      <c r="B3" s="16" t="s">
        <v>39</v>
      </c>
      <c r="C3" s="4" t="s">
        <v>107</v>
      </c>
      <c r="D3" s="63">
        <v>9.2215851364587306E-3</v>
      </c>
      <c r="E3" s="63">
        <v>3.8525881099890278E-4</v>
      </c>
      <c r="F3" s="63">
        <v>2.5674734159306496E-4</v>
      </c>
      <c r="G3" s="63">
        <v>4.8305782468051767E-4</v>
      </c>
      <c r="H3" s="63">
        <v>6.4516325325708786E-4</v>
      </c>
      <c r="I3" s="63">
        <v>1.0121506134391073E-3</v>
      </c>
      <c r="J3" s="63">
        <v>2.566448902514294E-3</v>
      </c>
      <c r="K3" s="63">
        <v>7.4130863511395664E-3</v>
      </c>
      <c r="L3" s="63">
        <v>2.5672469162090691E-2</v>
      </c>
      <c r="M3" s="63">
        <v>8.2102717141587275E-2</v>
      </c>
      <c r="N3" s="63">
        <v>0.17687754030423475</v>
      </c>
    </row>
    <row r="4" spans="1:14" x14ac:dyDescent="0.2">
      <c r="B4" s="16" t="s">
        <v>37</v>
      </c>
      <c r="C4" s="4" t="s">
        <v>36</v>
      </c>
      <c r="D4" s="63">
        <v>1.1787530412822635E-2</v>
      </c>
      <c r="E4" s="63">
        <v>4.8867937129319964E-4</v>
      </c>
      <c r="F4" s="63">
        <v>1.7343631259871469E-4</v>
      </c>
      <c r="G4" s="63">
        <v>5.6485870102879557E-4</v>
      </c>
      <c r="H4" s="63">
        <v>5.9291293917924481E-4</v>
      </c>
      <c r="I4" s="63">
        <v>8.3694488311383841E-4</v>
      </c>
      <c r="J4" s="63">
        <v>2.3937280022569667E-3</v>
      </c>
      <c r="K4" s="63">
        <v>6.6051508934213661E-3</v>
      </c>
      <c r="L4" s="63">
        <v>2.4089528455705146E-2</v>
      </c>
      <c r="M4" s="63">
        <v>8.9096661088458873E-2</v>
      </c>
      <c r="N4" s="63">
        <v>0.21869580780895331</v>
      </c>
    </row>
    <row r="5" spans="1:14" x14ac:dyDescent="0.2">
      <c r="B5" s="16" t="s">
        <v>35</v>
      </c>
      <c r="C5" s="4" t="s">
        <v>34</v>
      </c>
      <c r="D5" s="63">
        <v>8.147898589565078E-3</v>
      </c>
      <c r="E5" s="63">
        <v>1.0070389468024219E-3</v>
      </c>
      <c r="F5" s="63">
        <v>5.8764816755008608E-4</v>
      </c>
      <c r="G5" s="63">
        <v>7.8079441814384812E-4</v>
      </c>
      <c r="H5" s="63">
        <v>1.2196339575834571E-3</v>
      </c>
      <c r="I5" s="63">
        <v>1.7474053444646166E-3</v>
      </c>
      <c r="J5" s="63">
        <v>2.9470747998973767E-3</v>
      </c>
      <c r="K5" s="63">
        <v>6.4732186323353926E-3</v>
      </c>
      <c r="L5" s="63">
        <v>1.816785311517382E-2</v>
      </c>
      <c r="M5" s="63">
        <v>5.9476268497539786E-2</v>
      </c>
      <c r="N5" s="63">
        <v>0.17745448100085343</v>
      </c>
    </row>
    <row r="6" spans="1:14" x14ac:dyDescent="0.2">
      <c r="A6" s="15" t="s">
        <v>33</v>
      </c>
      <c r="B6" s="12" t="s">
        <v>32</v>
      </c>
      <c r="C6" s="5" t="s">
        <v>31</v>
      </c>
      <c r="D6" s="63">
        <v>1.8820279945081122E-3</v>
      </c>
      <c r="E6" s="63">
        <v>9.7746921115925432E-5</v>
      </c>
      <c r="F6" s="63">
        <v>6.6334954187782111E-5</v>
      </c>
      <c r="G6" s="63">
        <v>3.0747501889371041E-4</v>
      </c>
      <c r="H6" s="63">
        <v>4.6038107567081575E-4</v>
      </c>
      <c r="I6" s="63">
        <v>6.5251842717541021E-4</v>
      </c>
      <c r="J6" s="63">
        <v>1.8004541677884049E-3</v>
      </c>
      <c r="K6" s="63">
        <v>4.935801280997118E-3</v>
      </c>
      <c r="L6" s="63">
        <v>1.2914916370522356E-2</v>
      </c>
      <c r="M6" s="63">
        <v>4.0174593673133654E-2</v>
      </c>
      <c r="N6" s="63">
        <v>0.15384927148093444</v>
      </c>
    </row>
    <row r="7" spans="1:14" x14ac:dyDescent="0.2">
      <c r="B7" s="14"/>
      <c r="C7" s="13" t="s">
        <v>30</v>
      </c>
      <c r="D7" s="63">
        <v>3.5618821762485649E-3</v>
      </c>
      <c r="E7" s="63">
        <v>1.9361424622476046E-4</v>
      </c>
      <c r="F7" s="63">
        <v>8.2032650708259333E-5</v>
      </c>
      <c r="G7" s="63">
        <v>2.6308726910530131E-4</v>
      </c>
      <c r="H7" s="63">
        <v>5.4428936123706976E-4</v>
      </c>
      <c r="I7" s="63">
        <v>1.140773218282804E-3</v>
      </c>
      <c r="J7" s="63">
        <v>2.5292767717574509E-3</v>
      </c>
      <c r="K7" s="63">
        <v>6.0798646124358641E-3</v>
      </c>
      <c r="L7" s="63">
        <v>1.5244389655319096E-2</v>
      </c>
      <c r="M7" s="63">
        <v>4.4589891912481389E-2</v>
      </c>
      <c r="N7" s="63">
        <v>0.15327554455153863</v>
      </c>
    </row>
    <row r="8" spans="1:14" x14ac:dyDescent="0.2">
      <c r="B8" s="12" t="s">
        <v>29</v>
      </c>
      <c r="C8" s="5" t="s">
        <v>28</v>
      </c>
      <c r="D8" s="63">
        <v>2.3976290034785049E-3</v>
      </c>
      <c r="E8" s="63">
        <v>1.0438677793061932E-4</v>
      </c>
      <c r="F8" s="63">
        <v>6.4029594291595E-5</v>
      </c>
      <c r="G8" s="63">
        <v>2.208543691849563E-4</v>
      </c>
      <c r="H8" s="63">
        <v>3.0477026767273359E-4</v>
      </c>
      <c r="I8" s="63">
        <v>6.3561167586024224E-4</v>
      </c>
      <c r="J8" s="63">
        <v>1.8423685135014335E-3</v>
      </c>
      <c r="K8" s="63">
        <v>4.6334783697655358E-3</v>
      </c>
      <c r="L8" s="63">
        <v>1.1530633430268993E-2</v>
      </c>
      <c r="M8" s="63">
        <v>3.7748077911304953E-2</v>
      </c>
      <c r="N8" s="63">
        <v>0.14691987629219888</v>
      </c>
    </row>
    <row r="9" spans="1:14" x14ac:dyDescent="0.2">
      <c r="B9" s="7"/>
      <c r="C9" s="4" t="s">
        <v>27</v>
      </c>
      <c r="D9" s="63">
        <v>2.1841411743574262E-3</v>
      </c>
      <c r="E9" s="63">
        <v>1.1628896531155425E-4</v>
      </c>
      <c r="F9" s="63">
        <v>7.0914424642374329E-5</v>
      </c>
      <c r="G9" s="63">
        <v>1.8445245743678083E-4</v>
      </c>
      <c r="H9" s="63">
        <v>2.8832631092890024E-4</v>
      </c>
      <c r="I9" s="63">
        <v>7.0806439388084699E-4</v>
      </c>
      <c r="J9" s="63">
        <v>2.2200505742622327E-3</v>
      </c>
      <c r="K9" s="63">
        <v>5.1410766291488386E-3</v>
      </c>
      <c r="L9" s="63">
        <v>1.1491259825360325E-2</v>
      </c>
      <c r="M9" s="63">
        <v>3.5640175982601968E-2</v>
      </c>
      <c r="N9" s="63">
        <v>0.14202240109941935</v>
      </c>
    </row>
    <row r="10" spans="1:14" x14ac:dyDescent="0.2">
      <c r="B10" s="12" t="s">
        <v>26</v>
      </c>
      <c r="C10" s="5" t="s">
        <v>25</v>
      </c>
      <c r="D10" s="63">
        <v>2.6005990463832751E-3</v>
      </c>
      <c r="E10" s="63">
        <v>1.5374142743607551E-4</v>
      </c>
      <c r="F10" s="63">
        <v>7.7358169024283827E-5</v>
      </c>
      <c r="G10" s="63">
        <v>3.1163551045310664E-4</v>
      </c>
      <c r="H10" s="63">
        <v>5.0198660181653633E-4</v>
      </c>
      <c r="I10" s="63">
        <v>9.8537102409668479E-4</v>
      </c>
      <c r="J10" s="63">
        <v>2.5901191042374209E-3</v>
      </c>
      <c r="K10" s="63">
        <v>6.6297365400821689E-3</v>
      </c>
      <c r="L10" s="63">
        <v>1.4537315862167135E-2</v>
      </c>
      <c r="M10" s="63">
        <v>4.0782654686366986E-2</v>
      </c>
      <c r="N10" s="63">
        <v>0.15396862386834953</v>
      </c>
    </row>
    <row r="11" spans="1:14" x14ac:dyDescent="0.2">
      <c r="B11" s="7"/>
      <c r="C11" s="4" t="s">
        <v>24</v>
      </c>
      <c r="D11" s="63">
        <v>2.8621223700366879E-3</v>
      </c>
      <c r="E11" s="63">
        <v>1.4048403509435946E-4</v>
      </c>
      <c r="F11" s="63">
        <v>7.1500894089173916E-5</v>
      </c>
      <c r="G11" s="63">
        <v>3.0692229623950238E-4</v>
      </c>
      <c r="H11" s="63">
        <v>4.7292834414302696E-4</v>
      </c>
      <c r="I11" s="63">
        <v>1.073378423392192E-3</v>
      </c>
      <c r="J11" s="63">
        <v>3.05124233928975E-3</v>
      </c>
      <c r="K11" s="63">
        <v>6.3163622971327245E-3</v>
      </c>
      <c r="L11" s="63">
        <v>1.225749685325986E-2</v>
      </c>
      <c r="M11" s="63">
        <v>3.4304583236930988E-2</v>
      </c>
      <c r="N11" s="63">
        <v>0.13808963676271777</v>
      </c>
    </row>
    <row r="12" spans="1:14" x14ac:dyDescent="0.2">
      <c r="B12" s="7"/>
      <c r="C12" s="4" t="s">
        <v>23</v>
      </c>
      <c r="D12" s="63">
        <v>2.6683813289135033E-3</v>
      </c>
      <c r="E12" s="63">
        <v>1.3577517727520445E-4</v>
      </c>
      <c r="F12" s="63">
        <v>6.8505244404410971E-5</v>
      </c>
      <c r="G12" s="63">
        <v>3.0228317020161087E-4</v>
      </c>
      <c r="H12" s="63">
        <v>4.0409711322936302E-4</v>
      </c>
      <c r="I12" s="63">
        <v>9.4642261201423306E-4</v>
      </c>
      <c r="J12" s="63">
        <v>2.7725132909702009E-3</v>
      </c>
      <c r="K12" s="63">
        <v>6.622868968542096E-3</v>
      </c>
      <c r="L12" s="63">
        <v>1.5376152073916731E-2</v>
      </c>
      <c r="M12" s="63">
        <v>4.5945706535477776E-2</v>
      </c>
      <c r="N12" s="63">
        <v>0.1485830413403495</v>
      </c>
    </row>
    <row r="13" spans="1:14" x14ac:dyDescent="0.2">
      <c r="B13" s="7"/>
      <c r="C13" s="4" t="s">
        <v>22</v>
      </c>
      <c r="D13" s="63">
        <v>2.3273785854397173E-3</v>
      </c>
      <c r="E13" s="63">
        <v>1.0457775442784276E-4</v>
      </c>
      <c r="F13" s="63">
        <v>6.2603420452692136E-5</v>
      </c>
      <c r="G13" s="63">
        <v>2.1955739544959652E-4</v>
      </c>
      <c r="H13" s="63">
        <v>3.2237806411143459E-4</v>
      </c>
      <c r="I13" s="63">
        <v>7.2953755758501325E-4</v>
      </c>
      <c r="J13" s="63">
        <v>2.1116436174910499E-3</v>
      </c>
      <c r="K13" s="63">
        <v>5.4015122750457386E-3</v>
      </c>
      <c r="L13" s="63">
        <v>1.3983232799985829E-2</v>
      </c>
      <c r="M13" s="63">
        <v>4.3496090834266463E-2</v>
      </c>
      <c r="N13" s="63">
        <v>0.15469211011459982</v>
      </c>
    </row>
    <row r="14" spans="1:14" x14ac:dyDescent="0.2">
      <c r="B14" s="7"/>
      <c r="C14" s="4" t="s">
        <v>21</v>
      </c>
      <c r="D14" s="63">
        <v>3.1913186822430527E-3</v>
      </c>
      <c r="E14" s="63">
        <v>9.7457048399025943E-5</v>
      </c>
      <c r="F14" s="63">
        <v>6.3417796875086337E-5</v>
      </c>
      <c r="G14" s="63">
        <v>2.2638576025268132E-4</v>
      </c>
      <c r="H14" s="63">
        <v>3.2181684158300023E-4</v>
      </c>
      <c r="I14" s="63">
        <v>6.3028476387728309E-4</v>
      </c>
      <c r="J14" s="63">
        <v>1.7185992305653176E-3</v>
      </c>
      <c r="K14" s="63">
        <v>4.5616645927144756E-3</v>
      </c>
      <c r="L14" s="63">
        <v>1.1109879790181014E-2</v>
      </c>
      <c r="M14" s="63">
        <v>3.4495032600962143E-2</v>
      </c>
      <c r="N14" s="63">
        <v>0.14736953923135737</v>
      </c>
    </row>
    <row r="15" spans="1:14" x14ac:dyDescent="0.2">
      <c r="A15" s="15" t="s">
        <v>20</v>
      </c>
      <c r="B15" s="12" t="s">
        <v>19</v>
      </c>
      <c r="C15" s="5" t="s">
        <v>18</v>
      </c>
      <c r="D15" s="63">
        <v>1.2163912993050238E-2</v>
      </c>
      <c r="E15" s="63">
        <v>5.2737883578273209E-4</v>
      </c>
      <c r="F15" s="63">
        <v>2.5359712995843745E-4</v>
      </c>
      <c r="G15" s="63">
        <v>1.3137780197361895E-3</v>
      </c>
      <c r="H15" s="63">
        <v>1.6485250618429586E-3</v>
      </c>
      <c r="I15" s="63">
        <v>2.5592844790842824E-3</v>
      </c>
      <c r="J15" s="63">
        <v>5.0498269579350641E-3</v>
      </c>
      <c r="K15" s="63">
        <v>1.0518281439990253E-2</v>
      </c>
      <c r="L15" s="63">
        <v>2.3155151223118686E-2</v>
      </c>
      <c r="M15" s="63">
        <v>5.3084669289215722E-2</v>
      </c>
      <c r="N15" s="63">
        <v>0.13639351499618702</v>
      </c>
    </row>
    <row r="16" spans="1:14" x14ac:dyDescent="0.2">
      <c r="A16" s="8" t="s">
        <v>17</v>
      </c>
      <c r="B16" s="65" t="s">
        <v>56</v>
      </c>
      <c r="C16" s="4" t="s">
        <v>16</v>
      </c>
      <c r="D16" s="63">
        <v>4.2411872141066885E-3</v>
      </c>
      <c r="E16" s="63">
        <v>1.8297656591482014E-4</v>
      </c>
      <c r="F16" s="63">
        <v>8.1668930819961763E-5</v>
      </c>
      <c r="G16" s="63">
        <v>3.5395441848353891E-4</v>
      </c>
      <c r="H16" s="63">
        <v>4.967570524883945E-4</v>
      </c>
      <c r="I16" s="63">
        <v>8.9073635305797483E-4</v>
      </c>
      <c r="J16" s="63">
        <v>2.2647183677299738E-3</v>
      </c>
      <c r="K16" s="63">
        <v>5.3760627831932559E-3</v>
      </c>
      <c r="L16" s="63">
        <v>1.3537855149681661E-2</v>
      </c>
      <c r="M16" s="63">
        <v>3.8386360340812276E-2</v>
      </c>
      <c r="N16" s="63">
        <v>0.1425783355402428</v>
      </c>
    </row>
    <row r="17" spans="1:14" x14ac:dyDescent="0.2">
      <c r="A17" s="7"/>
      <c r="B17" s="7"/>
      <c r="C17" s="4" t="s">
        <v>15</v>
      </c>
      <c r="D17" s="63">
        <v>5.6778326626544008E-3</v>
      </c>
      <c r="E17" s="63">
        <v>3.2166873759894351E-4</v>
      </c>
      <c r="F17" s="63">
        <v>1.3953313887397374E-4</v>
      </c>
      <c r="G17" s="63">
        <v>6.9604561619839749E-4</v>
      </c>
      <c r="H17" s="63">
        <v>1.3720422062150923E-3</v>
      </c>
      <c r="I17" s="63">
        <v>1.9700837329774054E-3</v>
      </c>
      <c r="J17" s="63">
        <v>3.9719558168159535E-3</v>
      </c>
      <c r="K17" s="63">
        <v>8.8316399753658424E-3</v>
      </c>
      <c r="L17" s="63">
        <v>1.8240844551554468E-2</v>
      </c>
      <c r="M17" s="63">
        <v>4.5108349866686923E-2</v>
      </c>
      <c r="N17" s="63">
        <v>0.14134506749300974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CBAE-7D9D-DA48-BB0B-D593C63A643A}">
  <dimension ref="A1:P35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  <col min="4" max="4" width="12.1640625" bestFit="1" customWidth="1"/>
  </cols>
  <sheetData>
    <row r="1" spans="1:15" x14ac:dyDescent="0.2">
      <c r="A1" t="s">
        <v>131</v>
      </c>
    </row>
    <row r="2" spans="1:15" x14ac:dyDescent="0.2">
      <c r="A2" s="29" t="s">
        <v>46</v>
      </c>
      <c r="B2" s="29" t="s">
        <v>45</v>
      </c>
      <c r="C2" s="29" t="s">
        <v>44</v>
      </c>
      <c r="D2" s="62" t="s">
        <v>97</v>
      </c>
      <c r="E2" s="62" t="s">
        <v>98</v>
      </c>
      <c r="F2" s="62" t="s">
        <v>99</v>
      </c>
      <c r="G2" s="62" t="s">
        <v>100</v>
      </c>
      <c r="H2" s="62" t="s">
        <v>101</v>
      </c>
      <c r="I2" s="62" t="s">
        <v>102</v>
      </c>
      <c r="J2" s="62" t="s">
        <v>103</v>
      </c>
      <c r="K2" s="62" t="s">
        <v>104</v>
      </c>
      <c r="L2" s="62" t="s">
        <v>105</v>
      </c>
      <c r="M2" s="62" t="s">
        <v>106</v>
      </c>
      <c r="N2" s="62" t="s">
        <v>93</v>
      </c>
    </row>
    <row r="3" spans="1:15" x14ac:dyDescent="0.2">
      <c r="A3" s="8" t="s">
        <v>40</v>
      </c>
      <c r="B3" s="16" t="s">
        <v>39</v>
      </c>
      <c r="C3" s="4" t="s">
        <v>128</v>
      </c>
      <c r="D3" s="38" t="s">
        <v>56</v>
      </c>
      <c r="E3" s="38" t="s">
        <v>56</v>
      </c>
      <c r="F3" s="38" t="s">
        <v>56</v>
      </c>
      <c r="G3" s="38" t="s">
        <v>56</v>
      </c>
      <c r="H3" s="38" t="s">
        <v>56</v>
      </c>
      <c r="I3" s="38" t="s">
        <v>56</v>
      </c>
      <c r="J3" s="38" t="s">
        <v>56</v>
      </c>
      <c r="K3" s="38" t="s">
        <v>56</v>
      </c>
      <c r="L3" s="38" t="s">
        <v>56</v>
      </c>
      <c r="M3" s="38" t="s">
        <v>56</v>
      </c>
      <c r="N3" s="38" t="s">
        <v>56</v>
      </c>
      <c r="O3" s="63"/>
    </row>
    <row r="4" spans="1:15" ht="16" customHeight="1" x14ac:dyDescent="0.2">
      <c r="B4" s="16" t="s">
        <v>37</v>
      </c>
      <c r="C4" s="4" t="s">
        <v>36</v>
      </c>
      <c r="D4" s="38" t="s">
        <v>56</v>
      </c>
      <c r="E4" s="38" t="s">
        <v>56</v>
      </c>
      <c r="F4" s="38" t="s">
        <v>56</v>
      </c>
      <c r="G4" s="38" t="s">
        <v>56</v>
      </c>
      <c r="H4" s="38" t="s">
        <v>56</v>
      </c>
      <c r="I4" s="38" t="s">
        <v>56</v>
      </c>
      <c r="J4" s="38" t="s">
        <v>56</v>
      </c>
      <c r="K4" s="38" t="s">
        <v>56</v>
      </c>
      <c r="L4" s="38" t="s">
        <v>56</v>
      </c>
      <c r="M4" s="38" t="s">
        <v>56</v>
      </c>
      <c r="N4" s="38" t="s">
        <v>56</v>
      </c>
      <c r="O4" s="63"/>
    </row>
    <row r="5" spans="1:15" x14ac:dyDescent="0.2">
      <c r="B5" s="16" t="s">
        <v>35</v>
      </c>
      <c r="C5" s="4" t="s">
        <v>34</v>
      </c>
      <c r="D5" s="38" t="s">
        <v>56</v>
      </c>
      <c r="E5" s="38" t="s">
        <v>56</v>
      </c>
      <c r="F5" s="38" t="s">
        <v>56</v>
      </c>
      <c r="G5" s="38" t="s">
        <v>56</v>
      </c>
      <c r="H5" s="38" t="s">
        <v>56</v>
      </c>
      <c r="I5" s="38" t="s">
        <v>56</v>
      </c>
      <c r="J5" s="38" t="s">
        <v>56</v>
      </c>
      <c r="K5" s="38" t="s">
        <v>56</v>
      </c>
      <c r="L5" s="38" t="s">
        <v>56</v>
      </c>
      <c r="M5" s="38" t="s">
        <v>56</v>
      </c>
      <c r="N5" s="38" t="s">
        <v>56</v>
      </c>
      <c r="O5" s="63"/>
    </row>
    <row r="6" spans="1:15" ht="16" customHeight="1" x14ac:dyDescent="0.2">
      <c r="A6" s="15" t="s">
        <v>33</v>
      </c>
      <c r="B6" s="12" t="s">
        <v>32</v>
      </c>
      <c r="C6" s="5" t="s">
        <v>31</v>
      </c>
      <c r="D6" s="63">
        <f>(('Step-3.1.b'!D6*(('Step-2.2'!D6*1000)-((1-('Step-1.4'!$G7/366))*D24)))+D24)/('Step-3.1.b'!D6*'Step-2.2'!D6*1000)</f>
        <v>1</v>
      </c>
      <c r="E6" s="63">
        <f>(('Step-3.1.b'!E6*(('Step-2.2'!E6*1000)-((1-('Step-1.4'!$G7/366))*E24)))+E24)/('Step-3.1.b'!E6*'Step-2.2'!E6*1000)</f>
        <v>1.0159227145225429</v>
      </c>
      <c r="F6" s="63">
        <f>(('Step-3.1.b'!F6*(('Step-2.2'!F6*1000)-((1-('Step-1.4'!$G7/366))*F24)))+F24)/('Step-3.1.b'!F6*'Step-2.2'!F6*1000)</f>
        <v>1.0044734685095185</v>
      </c>
      <c r="G6" s="63">
        <f>(('Step-3.1.b'!G6*(('Step-2.2'!G6*1000)-((1-('Step-1.4'!$G7/366))*G24)))+G24)/('Step-3.1.b'!G6*'Step-2.2'!G6*1000)</f>
        <v>1.0191626500631952</v>
      </c>
      <c r="H6" s="63">
        <f>(('Step-3.1.b'!H6*(('Step-2.2'!H6*1000)-((1-('Step-1.4'!$G7/366))*H24)))+H24)/('Step-3.1.b'!H6*'Step-2.2'!H6*1000)</f>
        <v>1.1034662048731934</v>
      </c>
      <c r="I6" s="63">
        <f>(('Step-3.1.b'!I6*(('Step-2.2'!I6*1000)-((1-('Step-1.4'!$G7/366))*I24)))+I24)/('Step-3.1.b'!I6*'Step-2.2'!I6*1000)</f>
        <v>1.206166618057205</v>
      </c>
      <c r="J6" s="63">
        <f>(('Step-3.1.b'!J6*(('Step-2.2'!J6*1000)-((1-('Step-1.4'!$G7/366))*J24)))+J24)/('Step-3.1.b'!J6*'Step-2.2'!J6*1000)</f>
        <v>1.2095931205450559</v>
      </c>
      <c r="K6" s="63">
        <f>(('Step-3.1.b'!K6*(('Step-2.2'!K6*1000)-((1-('Step-1.4'!$G7/366))*K24)))+K24)/('Step-3.1.b'!K6*'Step-2.2'!K6*1000)</f>
        <v>1.1750055633431993</v>
      </c>
      <c r="L6" s="63">
        <f>(('Step-3.1.b'!L6*(('Step-2.2'!L6*1000)-((1-('Step-1.4'!$G7/366))*L24)))+L24)/('Step-3.1.b'!L6*'Step-2.2'!L6*1000)</f>
        <v>1.1488316590212142</v>
      </c>
      <c r="M6" s="63">
        <f>(('Step-3.1.b'!M6*(('Step-2.2'!M6*1000)-((1-('Step-1.4'!$G7/366))*M24)))+M24)/('Step-3.1.b'!M6*'Step-2.2'!M6*1000)</f>
        <v>1.118691098728702</v>
      </c>
      <c r="N6" s="63">
        <f>(('Step-3.1.b'!N6*(('Step-2.2'!N6*1000)-((1-('Step-1.4'!$G7/366))*N24)))+N24)/('Step-3.1.b'!N6*'Step-2.2'!N6*1000)</f>
        <v>1.0769437463645568</v>
      </c>
    </row>
    <row r="7" spans="1:15" ht="16" customHeight="1" x14ac:dyDescent="0.2">
      <c r="B7" s="14"/>
      <c r="C7" s="13" t="s">
        <v>30</v>
      </c>
      <c r="D7" s="63">
        <f>(('Step-3.1.b'!D7*(('Step-2.2'!D7*1000)-((1-('Step-1.4'!$G8/366))*D25)))+D25)/('Step-3.1.b'!D7*'Step-2.2'!D7*1000)</f>
        <v>0.99999999999999978</v>
      </c>
      <c r="E7" s="63">
        <f>(('Step-3.1.b'!E7*(('Step-2.2'!E7*1000)-((1-('Step-1.4'!$G8/366))*E25)))+E25)/('Step-3.1.b'!E7*'Step-2.2'!E7*1000)</f>
        <v>1.0038104704789845</v>
      </c>
      <c r="F7" s="63">
        <f>(('Step-3.1.b'!F7*(('Step-2.2'!F7*1000)-((1-('Step-1.4'!$G8/366))*F25)))+F25)/('Step-3.1.b'!F7*'Step-2.2'!F7*1000)</f>
        <v>1.0017147861370088</v>
      </c>
      <c r="G7" s="63">
        <f>(('Step-3.1.b'!G7*(('Step-2.2'!G7*1000)-((1-('Step-1.4'!$G8/366))*G25)))+G25)/('Step-3.1.b'!G7*'Step-2.2'!G7*1000)</f>
        <v>1.0106166154767853</v>
      </c>
      <c r="H7" s="63">
        <f>(('Step-3.1.b'!H7*(('Step-2.2'!H7*1000)-((1-('Step-1.4'!$G8/366))*H25)))+H25)/('Step-3.1.b'!H7*'Step-2.2'!H7*1000)</f>
        <v>1.0414843190093395</v>
      </c>
      <c r="I7" s="63">
        <f>(('Step-3.1.b'!I7*(('Step-2.2'!I7*1000)-((1-('Step-1.4'!$G8/366))*I25)))+I25)/('Step-3.1.b'!I7*'Step-2.2'!I7*1000)</f>
        <v>1.0558905161939036</v>
      </c>
      <c r="J7" s="63">
        <f>(('Step-3.1.b'!J7*(('Step-2.2'!J7*1000)-((1-('Step-1.4'!$G8/366))*J25)))+J25)/('Step-3.1.b'!J7*'Step-2.2'!J7*1000)</f>
        <v>1.0707043987197291</v>
      </c>
      <c r="K7" s="63">
        <f>(('Step-3.1.b'!K7*(('Step-2.2'!K7*1000)-((1-('Step-1.4'!$G8/366))*K25)))+K25)/('Step-3.1.b'!K7*'Step-2.2'!K7*1000)</f>
        <v>1.067317123624389</v>
      </c>
      <c r="L7" s="63">
        <f>(('Step-3.1.b'!L7*(('Step-2.2'!L7*1000)-((1-('Step-1.4'!$G8/366))*L25)))+L25)/('Step-3.1.b'!L7*'Step-2.2'!L7*1000)</f>
        <v>1.059713883199076</v>
      </c>
      <c r="M7" s="63">
        <f>(('Step-3.1.b'!M7*(('Step-2.2'!M7*1000)-((1-('Step-1.4'!$G8/366))*M25)))+M25)/('Step-3.1.b'!M7*'Step-2.2'!M7*1000)</f>
        <v>1.0506001199472734</v>
      </c>
      <c r="N7" s="63">
        <f>(('Step-3.1.b'!N7*(('Step-2.2'!N7*1000)-((1-('Step-1.4'!$G8/366))*N25)))+N25)/('Step-3.1.b'!N7*'Step-2.2'!N7*1000)</f>
        <v>1.0366198677618295</v>
      </c>
      <c r="O7" s="63"/>
    </row>
    <row r="8" spans="1:15" ht="16" customHeight="1" x14ac:dyDescent="0.2">
      <c r="B8" s="12" t="s">
        <v>29</v>
      </c>
      <c r="C8" s="5" t="s">
        <v>28</v>
      </c>
      <c r="D8" s="63">
        <f>(('Step-3.1.b'!D8*(('Step-2.2'!D8*1000)-((1-('Step-1.4'!$G9/366))*D26)))+D26)/('Step-3.1.b'!D8*'Step-2.2'!D8*1000)</f>
        <v>1</v>
      </c>
      <c r="E8" s="63">
        <f>(('Step-3.1.b'!E8*(('Step-2.2'!E8*1000)-((1-('Step-1.4'!$G9/366))*E26)))+E26)/('Step-3.1.b'!E8*'Step-2.2'!E8*1000)</f>
        <v>1.0051375599120942</v>
      </c>
      <c r="F8" s="63">
        <f>(('Step-3.1.b'!F8*(('Step-2.2'!F8*1000)-((1-('Step-1.4'!$G9/366))*F26)))+F26)/('Step-3.1.b'!F8*'Step-2.2'!F8*1000)</f>
        <v>1.0015969445857713</v>
      </c>
      <c r="G8" s="63">
        <f>(('Step-3.1.b'!G8*(('Step-2.2'!G8*1000)-((1-('Step-1.4'!$G9/366))*G26)))+G26)/('Step-3.1.b'!G8*'Step-2.2'!G8*1000)</f>
        <v>1.0091930177243402</v>
      </c>
      <c r="H8" s="63">
        <f>(('Step-3.1.b'!H8*(('Step-2.2'!H8*1000)-((1-('Step-1.4'!$G9/366))*H26)))+H26)/('Step-3.1.b'!H8*'Step-2.2'!H8*1000)</f>
        <v>1.0538585024725065</v>
      </c>
      <c r="I8" s="63">
        <f>(('Step-3.1.b'!I8*(('Step-2.2'!I8*1000)-((1-('Step-1.4'!$G9/366))*I26)))+I26)/('Step-3.1.b'!I8*'Step-2.2'!I8*1000)</f>
        <v>1.0729299006247639</v>
      </c>
      <c r="J8" s="63">
        <f>(('Step-3.1.b'!J8*(('Step-2.2'!J8*1000)-((1-('Step-1.4'!$G9/366))*J26)))+J26)/('Step-3.1.b'!J8*'Step-2.2'!J8*1000)</f>
        <v>1.0705762446637666</v>
      </c>
      <c r="K8" s="63">
        <f>(('Step-3.1.b'!K8*(('Step-2.2'!K8*1000)-((1-('Step-1.4'!$G9/366))*K26)))+K26)/('Step-3.1.b'!K8*'Step-2.2'!K8*1000)</f>
        <v>1.0642449962177745</v>
      </c>
      <c r="L8" s="63">
        <f>(('Step-3.1.b'!L8*(('Step-2.2'!L8*1000)-((1-('Step-1.4'!$G9/366))*L26)))+L26)/('Step-3.1.b'!L8*'Step-2.2'!L8*1000)</f>
        <v>1.0574728978489281</v>
      </c>
      <c r="M8" s="63">
        <f>(('Step-3.1.b'!M8*(('Step-2.2'!M8*1000)-((1-('Step-1.4'!$G9/366))*M26)))+M26)/('Step-3.1.b'!M8*'Step-2.2'!M8*1000)</f>
        <v>1.0435706561916751</v>
      </c>
      <c r="N8" s="63">
        <f>(('Step-3.1.b'!N8*(('Step-2.2'!N8*1000)-((1-('Step-1.4'!$G9/366))*N26)))+N26)/('Step-3.1.b'!N8*'Step-2.2'!N8*1000)</f>
        <v>1.0278468851951428</v>
      </c>
      <c r="O8" s="63"/>
    </row>
    <row r="9" spans="1:15" ht="16" customHeight="1" x14ac:dyDescent="0.2">
      <c r="B9" s="7"/>
      <c r="C9" s="4" t="s">
        <v>27</v>
      </c>
      <c r="D9" s="63">
        <f>(('Step-3.1.b'!D9*(('Step-2.2'!D9*1000)-((1-('Step-1.4'!$G10/366))*D27)))+D27)/('Step-3.1.b'!D9*'Step-2.2'!D9*1000)</f>
        <v>1.0000000000000002</v>
      </c>
      <c r="E9" s="63">
        <f>(('Step-3.1.b'!E9*(('Step-2.2'!E9*1000)-((1-('Step-1.4'!$G10/366))*E27)))+E27)/('Step-3.1.b'!E9*'Step-2.2'!E9*1000)</f>
        <v>1.006200674644484</v>
      </c>
      <c r="F9" s="63">
        <f>(('Step-3.1.b'!F9*(('Step-2.2'!F9*1000)-((1-('Step-1.4'!$G10/366))*F27)))+F27)/('Step-3.1.b'!F9*'Step-2.2'!F9*1000)</f>
        <v>1.0019387060172773</v>
      </c>
      <c r="G9" s="63">
        <f>(('Step-3.1.b'!G9*(('Step-2.2'!G9*1000)-((1-('Step-1.4'!$G10/366))*G27)))+G27)/('Step-3.1.b'!G9*'Step-2.2'!G9*1000)</f>
        <v>1.0148000521775744</v>
      </c>
      <c r="H9" s="63">
        <f>(('Step-3.1.b'!H9*(('Step-2.2'!H9*1000)-((1-('Step-1.4'!$G10/366))*H27)))+H27)/('Step-3.1.b'!H9*'Step-2.2'!H9*1000)</f>
        <v>1.0765460289736517</v>
      </c>
      <c r="I9" s="63">
        <f>(('Step-3.1.b'!I9*(('Step-2.2'!I9*1000)-((1-('Step-1.4'!$G10/366))*I27)))+I27)/('Step-3.1.b'!I9*'Step-2.2'!I9*1000)</f>
        <v>1.0880215641783029</v>
      </c>
      <c r="J9" s="63">
        <f>(('Step-3.1.b'!J9*(('Step-2.2'!J9*1000)-((1-('Step-1.4'!$G10/366))*J27)))+J27)/('Step-3.1.b'!J9*'Step-2.2'!J9*1000)</f>
        <v>1.0787376616553841</v>
      </c>
      <c r="K9" s="63">
        <f>(('Step-3.1.b'!K9*(('Step-2.2'!K9*1000)-((1-('Step-1.4'!$G10/366))*K27)))+K27)/('Step-3.1.b'!K9*'Step-2.2'!K9*1000)</f>
        <v>1.0778358387557552</v>
      </c>
      <c r="L9" s="63">
        <f>(('Step-3.1.b'!L9*(('Step-2.2'!L9*1000)-((1-('Step-1.4'!$G10/366))*L27)))+L27)/('Step-3.1.b'!L9*'Step-2.2'!L9*1000)</f>
        <v>1.0775412456805877</v>
      </c>
      <c r="M9" s="63">
        <f>(('Step-3.1.b'!M9*(('Step-2.2'!M9*1000)-((1-('Step-1.4'!$G10/366))*M27)))+M27)/('Step-3.1.b'!M9*'Step-2.2'!M9*1000)</f>
        <v>1.0621018590791882</v>
      </c>
      <c r="N9" s="63">
        <f>(('Step-3.1.b'!N9*(('Step-2.2'!N9*1000)-((1-('Step-1.4'!$G10/366))*N27)))+N27)/('Step-3.1.b'!N9*'Step-2.2'!N9*1000)</f>
        <v>1.0388148121094509</v>
      </c>
      <c r="O9" s="63"/>
    </row>
    <row r="10" spans="1:15" ht="16" customHeight="1" x14ac:dyDescent="0.2">
      <c r="B10" s="12" t="s">
        <v>26</v>
      </c>
      <c r="C10" s="5" t="s">
        <v>25</v>
      </c>
      <c r="D10" s="63">
        <f>(('Step-3.1.b'!D10*(('Step-2.2'!D10*1000)-((1-('Step-1.4'!$G11/366))*D28)))+D28)/('Step-3.1.b'!D10*'Step-2.2'!D10*1000)</f>
        <v>1</v>
      </c>
      <c r="E10" s="63">
        <f>(('Step-3.1.b'!E10*(('Step-2.2'!E10*1000)-((1-('Step-1.4'!$G11/366))*E28)))+E28)/('Step-3.1.b'!E10*'Step-2.2'!E10*1000)</f>
        <v>1.0067566329244924</v>
      </c>
      <c r="F10" s="63">
        <f>(('Step-3.1.b'!F10*(('Step-2.2'!F10*1000)-((1-('Step-1.4'!$G11/366))*F28)))+F28)/('Step-3.1.b'!F10*'Step-2.2'!F10*1000)</f>
        <v>1.0025602927498525</v>
      </c>
      <c r="G10" s="63">
        <f>(('Step-3.1.b'!G10*(('Step-2.2'!G10*1000)-((1-('Step-1.4'!$G11/366))*G28)))+G28)/('Step-3.1.b'!G10*'Step-2.2'!G10*1000)</f>
        <v>1.0126191083767824</v>
      </c>
      <c r="H10" s="63">
        <f>(('Step-3.1.b'!H10*(('Step-2.2'!H10*1000)-((1-('Step-1.4'!$G11/366))*H28)))+H28)/('Step-3.1.b'!H10*'Step-2.2'!H10*1000)</f>
        <v>1.0633326176914148</v>
      </c>
      <c r="I10" s="63">
        <f>(('Step-3.1.b'!I10*(('Step-2.2'!I10*1000)-((1-('Step-1.4'!$G11/366))*I28)))+I28)/('Step-3.1.b'!I10*'Step-2.2'!I10*1000)</f>
        <v>1.0911094470039571</v>
      </c>
      <c r="J10" s="63">
        <f>(('Step-3.1.b'!J10*(('Step-2.2'!J10*1000)-((1-('Step-1.4'!$G11/366))*J28)))+J28)/('Step-3.1.b'!J10*'Step-2.2'!J10*1000)</f>
        <v>1.0972099138766005</v>
      </c>
      <c r="K10" s="63">
        <f>(('Step-3.1.b'!K10*(('Step-2.2'!K10*1000)-((1-('Step-1.4'!$G11/366))*K28)))+K28)/('Step-3.1.b'!K10*'Step-2.2'!K10*1000)</f>
        <v>1.0869008432779406</v>
      </c>
      <c r="L10" s="63">
        <f>(('Step-3.1.b'!L10*(('Step-2.2'!L10*1000)-((1-('Step-1.4'!$G11/366))*L28)))+L28)/('Step-3.1.b'!L10*'Step-2.2'!L10*1000)</f>
        <v>1.0881911847212951</v>
      </c>
      <c r="M10" s="63">
        <f>(('Step-3.1.b'!M10*(('Step-2.2'!M10*1000)-((1-('Step-1.4'!$G11/366))*M28)))+M28)/('Step-3.1.b'!M10*'Step-2.2'!M10*1000)</f>
        <v>1.0780181740932815</v>
      </c>
      <c r="N10" s="63">
        <f>(('Step-3.1.b'!N10*(('Step-2.2'!N10*1000)-((1-('Step-1.4'!$G11/366))*N28)))+N28)/('Step-3.1.b'!N10*'Step-2.2'!N10*1000)</f>
        <v>1.0513127122536965</v>
      </c>
      <c r="O10" s="63"/>
    </row>
    <row r="11" spans="1:15" ht="16" customHeight="1" x14ac:dyDescent="0.2">
      <c r="B11" s="7"/>
      <c r="C11" s="4" t="s">
        <v>24</v>
      </c>
      <c r="D11" s="63">
        <f>(('Step-3.1.b'!D11*(('Step-2.2'!D11*1000)-((1-('Step-1.4'!$G12/366))*D29)))+D29)/('Step-3.1.b'!D11*'Step-2.2'!D11*1000)</f>
        <v>1</v>
      </c>
      <c r="E11" s="63">
        <f>(('Step-3.1.b'!E11*(('Step-2.2'!E11*1000)-((1-('Step-1.4'!$G12/366))*E29)))+E29)/('Step-3.1.b'!E11*'Step-2.2'!E11*1000)</f>
        <v>1.0035121253606165</v>
      </c>
      <c r="F11" s="63">
        <f>(('Step-3.1.b'!F11*(('Step-2.2'!F11*1000)-((1-('Step-1.4'!$G12/366))*F29)))+F29)/('Step-3.1.b'!F11*'Step-2.2'!F11*1000)</f>
        <v>1.001315705757559</v>
      </c>
      <c r="G11" s="63">
        <f>(('Step-3.1.b'!G11*(('Step-2.2'!G11*1000)-((1-('Step-1.4'!$G12/366))*G29)))+G29)/('Step-3.1.b'!G11*'Step-2.2'!G11*1000)</f>
        <v>1.0060858522951186</v>
      </c>
      <c r="H11" s="63">
        <f>(('Step-3.1.b'!H11*(('Step-2.2'!H11*1000)-((1-('Step-1.4'!$G12/366))*H29)))+H29)/('Step-3.1.b'!H11*'Step-2.2'!H11*1000)</f>
        <v>1.0319302826901111</v>
      </c>
      <c r="I11" s="63">
        <f>(('Step-3.1.b'!I11*(('Step-2.2'!I11*1000)-((1-('Step-1.4'!$G12/366))*I29)))+I29)/('Step-3.1.b'!I11*'Step-2.2'!I11*1000)</f>
        <v>1.0397253904147168</v>
      </c>
      <c r="J11" s="63">
        <f>(('Step-3.1.b'!J11*(('Step-2.2'!J11*1000)-((1-('Step-1.4'!$G12/366))*J29)))+J29)/('Step-3.1.b'!J11*'Step-2.2'!J11*1000)</f>
        <v>1.0391873028740133</v>
      </c>
      <c r="K11" s="63">
        <f>(('Step-3.1.b'!K11*(('Step-2.2'!K11*1000)-((1-('Step-1.4'!$G12/366))*K29)))+K29)/('Step-3.1.b'!K11*'Step-2.2'!K11*1000)</f>
        <v>1.0433293510053969</v>
      </c>
      <c r="L11" s="63">
        <f>(('Step-3.1.b'!L11*(('Step-2.2'!L11*1000)-((1-('Step-1.4'!$G12/366))*L29)))+L29)/('Step-3.1.b'!L11*'Step-2.2'!L11*1000)</f>
        <v>1.0497263183533998</v>
      </c>
      <c r="M11" s="63">
        <f>(('Step-3.1.b'!M11*(('Step-2.2'!M11*1000)-((1-('Step-1.4'!$G12/366))*M29)))+M29)/('Step-3.1.b'!M11*'Step-2.2'!M11*1000)</f>
        <v>1.0441728733879845</v>
      </c>
      <c r="N11" s="63">
        <f>(('Step-3.1.b'!N11*(('Step-2.2'!N11*1000)-((1-('Step-1.4'!$G12/366))*N29)))+N29)/('Step-3.1.b'!N11*'Step-2.2'!N11*1000)</f>
        <v>1.0273624151880565</v>
      </c>
      <c r="O11" s="63"/>
    </row>
    <row r="12" spans="1:15" x14ac:dyDescent="0.2">
      <c r="B12" s="7"/>
      <c r="C12" s="4" t="s">
        <v>23</v>
      </c>
      <c r="D12" s="63">
        <f>(('Step-3.1.b'!D12*(('Step-2.2'!D12*1000)-((1-('Step-1.4'!$G13/366))*D30)))+D30)/('Step-3.1.b'!D12*'Step-2.2'!D12*1000)</f>
        <v>0.99999999999999978</v>
      </c>
      <c r="E12" s="63">
        <f>(('Step-3.1.b'!E12*(('Step-2.2'!E12*1000)-((1-('Step-1.4'!$G13/366))*E30)))+E30)/('Step-3.1.b'!E12*'Step-2.2'!E12*1000)</f>
        <v>1.0006980207491196</v>
      </c>
      <c r="F12" s="63">
        <f>(('Step-3.1.b'!F12*(('Step-2.2'!F12*1000)-((1-('Step-1.4'!$G13/366))*F30)))+F30)/('Step-3.1.b'!F12*'Step-2.2'!F12*1000)</f>
        <v>1.0002637775643028</v>
      </c>
      <c r="G12" s="63">
        <f>(('Step-3.1.b'!G12*(('Step-2.2'!G12*1000)-((1-('Step-1.4'!$G13/366))*G30)))+G30)/('Step-3.1.b'!G12*'Step-2.2'!G12*1000)</f>
        <v>1.0011869367999391</v>
      </c>
      <c r="H12" s="63">
        <f>(('Step-3.1.b'!H12*(('Step-2.2'!H12*1000)-((1-('Step-1.4'!$G13/366))*H30)))+H30)/('Step-3.1.b'!H12*'Step-2.2'!H12*1000)</f>
        <v>1.0071781978958305</v>
      </c>
      <c r="I12" s="63">
        <f>(('Step-3.1.b'!I12*(('Step-2.2'!I12*1000)-((1-('Step-1.4'!$G13/366))*I30)))+I30)/('Step-3.1.b'!I12*'Step-2.2'!I12*1000)</f>
        <v>1.0086546454087155</v>
      </c>
      <c r="J12" s="63">
        <f>(('Step-3.1.b'!J12*(('Step-2.2'!J12*1000)-((1-('Step-1.4'!$G13/366))*J30)))+J30)/('Step-3.1.b'!J12*'Step-2.2'!J12*1000)</f>
        <v>1.0082849267662066</v>
      </c>
      <c r="K12" s="63">
        <f>(('Step-3.1.b'!K12*(('Step-2.2'!K12*1000)-((1-('Step-1.4'!$G13/366))*K30)))+K30)/('Step-3.1.b'!K12*'Step-2.2'!K12*1000)</f>
        <v>1.007936693627792</v>
      </c>
      <c r="L12" s="63">
        <f>(('Step-3.1.b'!L12*(('Step-2.2'!L12*1000)-((1-('Step-1.4'!$G13/366))*L30)))+L30)/('Step-3.1.b'!L12*'Step-2.2'!L12*1000)</f>
        <v>1.0076046078017031</v>
      </c>
      <c r="M12" s="63">
        <f>(('Step-3.1.b'!M12*(('Step-2.2'!M12*1000)-((1-('Step-1.4'!$G13/366))*M30)))+M30)/('Step-3.1.b'!M12*'Step-2.2'!M12*1000)</f>
        <v>1.006304655956074</v>
      </c>
      <c r="N12" s="63">
        <f>(('Step-3.1.b'!N12*(('Step-2.2'!N12*1000)-((1-('Step-1.4'!$G13/366))*N30)))+N30)/('Step-3.1.b'!N12*'Step-2.2'!N12*1000)</f>
        <v>1.004862581928001</v>
      </c>
      <c r="O12" s="63"/>
    </row>
    <row r="13" spans="1:15" x14ac:dyDescent="0.2">
      <c r="B13" s="7"/>
      <c r="C13" s="4" t="s">
        <v>22</v>
      </c>
      <c r="D13" s="63">
        <f>(('Step-3.1.b'!D13*(('Step-2.2'!D13*1000)-((1-('Step-1.4'!$G14/366))*D31)))+D31)/('Step-3.1.b'!D13*'Step-2.2'!D13*1000)</f>
        <v>0.99999999999999989</v>
      </c>
      <c r="E13" s="63">
        <f>(('Step-3.1.b'!E13*(('Step-2.2'!E13*1000)-((1-('Step-1.4'!$G14/366))*E31)))+E31)/('Step-3.1.b'!E13*'Step-2.2'!E13*1000)</f>
        <v>1.0066582803055582</v>
      </c>
      <c r="F13" s="63">
        <f>(('Step-3.1.b'!F13*(('Step-2.2'!F13*1000)-((1-('Step-1.4'!$G14/366))*F31)))+F31)/('Step-3.1.b'!F13*'Step-2.2'!F13*1000)</f>
        <v>1.0021206637583424</v>
      </c>
      <c r="G13" s="63">
        <f>(('Step-3.1.b'!G13*(('Step-2.2'!G13*1000)-((1-('Step-1.4'!$G14/366))*G31)))+G31)/('Step-3.1.b'!G13*'Step-2.2'!G13*1000)</f>
        <v>1.0120064683456476</v>
      </c>
      <c r="H13" s="63">
        <f>(('Step-3.1.b'!H13*(('Step-2.2'!H13*1000)-((1-('Step-1.4'!$G14/366))*H31)))+H31)/('Step-3.1.b'!H13*'Step-2.2'!H13*1000)</f>
        <v>1.066108499824997</v>
      </c>
      <c r="I13" s="63">
        <f>(('Step-3.1.b'!I13*(('Step-2.2'!I13*1000)-((1-('Step-1.4'!$G14/366))*I31)))+I31)/('Step-3.1.b'!I13*'Step-2.2'!I13*1000)</f>
        <v>1.0824958782867125</v>
      </c>
      <c r="J13" s="63">
        <f>(('Step-3.1.b'!J13*(('Step-2.2'!J13*1000)-((1-('Step-1.4'!$G14/366))*J31)))+J31)/('Step-3.1.b'!J13*'Step-2.2'!J13*1000)</f>
        <v>1.0799403059440933</v>
      </c>
      <c r="K13" s="63">
        <f>(('Step-3.1.b'!K13*(('Step-2.2'!K13*1000)-((1-('Step-1.4'!$G14/366))*K31)))+K31)/('Step-3.1.b'!K13*'Step-2.2'!K13*1000)</f>
        <v>1.0715309577802234</v>
      </c>
      <c r="L13" s="63">
        <f>(('Step-3.1.b'!L13*(('Step-2.2'!L13*1000)-((1-('Step-1.4'!$G14/366))*L31)))+L31)/('Step-3.1.b'!L13*'Step-2.2'!L13*1000)</f>
        <v>1.0614712169085561</v>
      </c>
      <c r="M13" s="63">
        <f>(('Step-3.1.b'!M13*(('Step-2.2'!M13*1000)-((1-('Step-1.4'!$G14/366))*M31)))+M31)/('Step-3.1.b'!M13*'Step-2.2'!M13*1000)</f>
        <v>1.0489783769824923</v>
      </c>
      <c r="N13" s="63">
        <f>(('Step-3.1.b'!N13*(('Step-2.2'!N13*1000)-((1-('Step-1.4'!$G14/366))*N31)))+N31)/('Step-3.1.b'!N13*'Step-2.2'!N13*1000)</f>
        <v>1.0342234671323787</v>
      </c>
      <c r="O13" s="63"/>
    </row>
    <row r="14" spans="1:15" x14ac:dyDescent="0.2">
      <c r="B14" s="7"/>
      <c r="C14" s="4" t="s">
        <v>21</v>
      </c>
      <c r="D14" s="63">
        <f>(('Step-3.1.b'!D14*(('Step-2.2'!D14*1000)-((1-('Step-1.4'!$G15/366))*D32)))+D32)/('Step-3.1.b'!D14*'Step-2.2'!D14*1000)</f>
        <v>1</v>
      </c>
      <c r="E14" s="63">
        <f>(('Step-3.1.b'!E14*(('Step-2.2'!E14*1000)-((1-('Step-1.4'!$G15/366))*E32)))+E32)/('Step-3.1.b'!E14*'Step-2.2'!E14*1000)</f>
        <v>1.003220156462495</v>
      </c>
      <c r="F14" s="63">
        <f>(('Step-3.1.b'!F14*(('Step-2.2'!F14*1000)-((1-('Step-1.4'!$G15/366))*F32)))+F32)/('Step-3.1.b'!F14*'Step-2.2'!F14*1000)</f>
        <v>1.0009435092551178</v>
      </c>
      <c r="G14" s="63">
        <f>(('Step-3.1.b'!G14*(('Step-2.2'!G14*1000)-((1-('Step-1.4'!$G15/366))*G32)))+G32)/('Step-3.1.b'!G14*'Step-2.2'!G14*1000)</f>
        <v>1.0052480820875447</v>
      </c>
      <c r="H14" s="63">
        <f>(('Step-3.1.b'!H14*(('Step-2.2'!H14*1000)-((1-('Step-1.4'!$G15/366))*H32)))+H32)/('Step-3.1.b'!H14*'Step-2.2'!H14*1000)</f>
        <v>1.0298470696118165</v>
      </c>
      <c r="I14" s="63">
        <f>(('Step-3.1.b'!I14*(('Step-2.2'!I14*1000)-((1-('Step-1.4'!$G15/366))*I32)))+I32)/('Step-3.1.b'!I14*'Step-2.2'!I14*1000)</f>
        <v>1.0430376185571104</v>
      </c>
      <c r="J14" s="63">
        <f>(('Step-3.1.b'!J14*(('Step-2.2'!J14*1000)-((1-('Step-1.4'!$G15/366))*J32)))+J32)/('Step-3.1.b'!J14*'Step-2.2'!J14*1000)</f>
        <v>1.0442760577450794</v>
      </c>
      <c r="K14" s="63">
        <f>(('Step-3.1.b'!K14*(('Step-2.2'!K14*1000)-((1-('Step-1.4'!$G15/366))*K32)))+K32)/('Step-3.1.b'!K14*'Step-2.2'!K14*1000)</f>
        <v>1.0381876057030044</v>
      </c>
      <c r="L14" s="63">
        <f>(('Step-3.1.b'!L14*(('Step-2.2'!L14*1000)-((1-('Step-1.4'!$G15/366))*L32)))+L32)/('Step-3.1.b'!L14*'Step-2.2'!L14*1000)</f>
        <v>1.0349114789219271</v>
      </c>
      <c r="M14" s="63">
        <f>(('Step-3.1.b'!M14*(('Step-2.2'!M14*1000)-((1-('Step-1.4'!$G15/366))*M32)))+M32)/('Step-3.1.b'!M14*'Step-2.2'!M14*1000)</f>
        <v>1.0279384769032829</v>
      </c>
      <c r="N14" s="63">
        <f>(('Step-3.1.b'!N14*(('Step-2.2'!N14*1000)-((1-('Step-1.4'!$G15/366))*N32)))+N32)/('Step-3.1.b'!N14*'Step-2.2'!N14*1000)</f>
        <v>1.0162424484033377</v>
      </c>
      <c r="O14" s="63"/>
    </row>
    <row r="15" spans="1:15" ht="16" customHeight="1" x14ac:dyDescent="0.2">
      <c r="A15" s="15" t="s">
        <v>20</v>
      </c>
      <c r="B15" s="12" t="s">
        <v>19</v>
      </c>
      <c r="C15" s="5" t="s">
        <v>18</v>
      </c>
      <c r="D15" s="71" t="s">
        <v>56</v>
      </c>
      <c r="E15" s="71" t="s">
        <v>56</v>
      </c>
      <c r="F15" s="71" t="s">
        <v>56</v>
      </c>
      <c r="G15" s="71" t="s">
        <v>56</v>
      </c>
      <c r="H15" s="71" t="s">
        <v>56</v>
      </c>
      <c r="I15" s="71" t="s">
        <v>56</v>
      </c>
      <c r="J15" s="71" t="s">
        <v>56</v>
      </c>
      <c r="K15" s="71" t="s">
        <v>56</v>
      </c>
      <c r="L15" s="71" t="s">
        <v>56</v>
      </c>
      <c r="M15" s="71" t="s">
        <v>56</v>
      </c>
      <c r="N15" s="71" t="s">
        <v>56</v>
      </c>
      <c r="O15" s="63"/>
    </row>
    <row r="16" spans="1:15" x14ac:dyDescent="0.2">
      <c r="A16" s="15" t="s">
        <v>17</v>
      </c>
      <c r="B16" s="64" t="s">
        <v>56</v>
      </c>
      <c r="C16" s="5" t="s">
        <v>16</v>
      </c>
      <c r="D16" s="63">
        <f>(('Step-3.1.b'!D16*(('Step-2.2'!D16*1000)-((1-('Step-1.4'!$G18/366))*D34)))+D34)/('Step-3.1.b'!D16*'Step-2.2'!D16*1000)</f>
        <v>1</v>
      </c>
      <c r="E16" s="63">
        <f>(('Step-3.1.b'!E16*(('Step-2.2'!E16*1000)-((1-('Step-1.4'!$G18/366))*E34)))+E34)/('Step-3.1.b'!E16*'Step-2.2'!E16*1000)</f>
        <v>1.0010847472331832</v>
      </c>
      <c r="F16" s="63">
        <f>(('Step-3.1.b'!F16*(('Step-2.2'!F16*1000)-((1-('Step-1.4'!$G18/366))*F34)))+F34)/('Step-3.1.b'!F16*'Step-2.2'!F16*1000)</f>
        <v>1.0004633894423833</v>
      </c>
      <c r="G16" s="63">
        <f>(('Step-3.1.b'!G16*(('Step-2.2'!G16*1000)-((1-('Step-1.4'!$G18/366))*G34)))+G34)/('Step-3.1.b'!G16*'Step-2.2'!G16*1000)</f>
        <v>1.0021228961370365</v>
      </c>
      <c r="H16" s="63">
        <f>(('Step-3.1.b'!H16*(('Step-2.2'!H16*1000)-((1-('Step-1.4'!$G18/366))*H34)))+H34)/('Step-3.1.b'!H16*'Step-2.2'!H16*1000)</f>
        <v>1.0122288158911645</v>
      </c>
      <c r="I16" s="63">
        <f>(('Step-3.1.b'!I16*(('Step-2.2'!I16*1000)-((1-('Step-1.4'!$G18/366))*I34)))+I34)/('Step-3.1.b'!I16*'Step-2.2'!I16*1000)</f>
        <v>1.0192592210278071</v>
      </c>
      <c r="J16" s="63">
        <f>(('Step-3.1.b'!J16*(('Step-2.2'!J16*1000)-((1-('Step-1.4'!$G18/366))*J34)))+J34)/('Step-3.1.b'!J16*'Step-2.2'!J16*1000)</f>
        <v>1.0212462182545055</v>
      </c>
      <c r="K16" s="63">
        <f>(('Step-3.1.b'!K16*(('Step-2.2'!K16*1000)-((1-('Step-1.4'!$G18/366))*K34)))+K34)/('Step-3.1.b'!K16*'Step-2.2'!K16*1000)</f>
        <v>1.0204873640205652</v>
      </c>
      <c r="L16" s="63">
        <f>(('Step-3.1.b'!L16*(('Step-2.2'!L16*1000)-((1-('Step-1.4'!$G18/366))*L34)))+L34)/('Step-3.1.b'!L16*'Step-2.2'!L16*1000)</f>
        <v>1.0181027778693865</v>
      </c>
      <c r="M16" s="63">
        <f>(('Step-3.1.b'!M16*(('Step-2.2'!M16*1000)-((1-('Step-1.4'!$G18/366))*M34)))+M34)/('Step-3.1.b'!M16*'Step-2.2'!M16*1000)</f>
        <v>1.0158537829556953</v>
      </c>
      <c r="N16" s="63">
        <f>(('Step-3.1.b'!N16*(('Step-2.2'!N16*1000)-((1-('Step-1.4'!$G18/366))*N34)))+N34)/('Step-3.1.b'!N16*'Step-2.2'!N16*1000)</f>
        <v>1.0106403233964858</v>
      </c>
      <c r="O16" s="63"/>
    </row>
    <row r="17" spans="1:16" ht="16" customHeight="1" x14ac:dyDescent="0.2">
      <c r="A17" s="33"/>
      <c r="B17" s="33"/>
      <c r="C17" s="34" t="s">
        <v>15</v>
      </c>
      <c r="D17" s="63">
        <f>(('Step-3.1.b'!D17*(('Step-2.2'!D17*1000)-((1-('Step-1.4'!$G19/366))*D35)))+D35)/('Step-3.1.b'!D17*'Step-2.2'!D17*1000)</f>
        <v>1</v>
      </c>
      <c r="E17" s="63">
        <f>(('Step-3.1.b'!E17*(('Step-2.2'!E17*1000)-((1-('Step-1.4'!$G19/366))*E35)))+E35)/('Step-3.1.b'!E17*'Step-2.2'!E17*1000)</f>
        <v>1.0011477324634721</v>
      </c>
      <c r="F17" s="63">
        <f>(('Step-3.1.b'!F17*(('Step-2.2'!F17*1000)-((1-('Step-1.4'!$G19/366))*F35)))+F35)/('Step-3.1.b'!F17*'Step-2.2'!F17*1000)</f>
        <v>1.000504504948371</v>
      </c>
      <c r="G17" s="63">
        <f>(('Step-3.1.b'!G17*(('Step-2.2'!G17*1000)-((1-('Step-1.4'!$G19/366))*G35)))+G35)/('Step-3.1.b'!G17*'Step-2.2'!G17*1000)</f>
        <v>1.0020078344762431</v>
      </c>
      <c r="H17" s="63">
        <f>(('Step-3.1.b'!H17*(('Step-2.2'!H17*1000)-((1-('Step-1.4'!$G19/366))*H35)))+H35)/('Step-3.1.b'!H17*'Step-2.2'!H17*1000)</f>
        <v>1.0082329634165093</v>
      </c>
      <c r="I17" s="63">
        <f>(('Step-3.1.b'!I17*(('Step-2.2'!I17*1000)-((1-('Step-1.4'!$G19/366))*I35)))+I35)/('Step-3.1.b'!I17*'Step-2.2'!I17*1000)</f>
        <v>1.0161905755350222</v>
      </c>
      <c r="J17" s="63">
        <f>(('Step-3.1.b'!J17*(('Step-2.2'!J17*1000)-((1-('Step-1.4'!$G19/366))*J35)))+J35)/('Step-3.1.b'!J17*'Step-2.2'!J17*1000)</f>
        <v>1.0225184878843039</v>
      </c>
      <c r="K17" s="63">
        <f>(('Step-3.1.b'!K17*(('Step-2.2'!K17*1000)-((1-('Step-1.4'!$G19/366))*K35)))+K35)/('Step-3.1.b'!K17*'Step-2.2'!K17*1000)</f>
        <v>1.0231657492720501</v>
      </c>
      <c r="L17" s="63">
        <f>(('Step-3.1.b'!L17*(('Step-2.2'!L17*1000)-((1-('Step-1.4'!$G19/366))*L35)))+L35)/('Step-3.1.b'!L17*'Step-2.2'!L17*1000)</f>
        <v>1.0249438362788874</v>
      </c>
      <c r="M17" s="63">
        <f>(('Step-3.1.b'!M17*(('Step-2.2'!M17*1000)-((1-('Step-1.4'!$G19/366))*M35)))+M35)/('Step-3.1.b'!M17*'Step-2.2'!M17*1000)</f>
        <v>1.0250261422159423</v>
      </c>
      <c r="N17" s="63">
        <f>(('Step-3.1.b'!N17*(('Step-2.2'!N17*1000)-((1-('Step-1.4'!$G19/366))*N35)))+N35)/('Step-3.1.b'!N17*'Step-2.2'!N17*1000)</f>
        <v>1.0199760286046646</v>
      </c>
      <c r="O17" s="63"/>
    </row>
    <row r="18" spans="1:16" x14ac:dyDescent="0.2"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P18" s="63"/>
    </row>
    <row r="19" spans="1:16" x14ac:dyDescent="0.2">
      <c r="A19" t="s">
        <v>137</v>
      </c>
    </row>
    <row r="20" spans="1:16" x14ac:dyDescent="0.2">
      <c r="A20" s="80" t="s">
        <v>46</v>
      </c>
      <c r="B20" s="80" t="s">
        <v>45</v>
      </c>
      <c r="C20" s="80" t="s">
        <v>44</v>
      </c>
      <c r="D20" s="62" t="s">
        <v>97</v>
      </c>
      <c r="E20" s="62" t="s">
        <v>98</v>
      </c>
      <c r="F20" s="62" t="s">
        <v>99</v>
      </c>
      <c r="G20" s="62" t="s">
        <v>100</v>
      </c>
      <c r="H20" s="62" t="s">
        <v>101</v>
      </c>
      <c r="I20" s="62" t="s">
        <v>102</v>
      </c>
      <c r="J20" s="62" t="s">
        <v>103</v>
      </c>
      <c r="K20" s="62" t="s">
        <v>104</v>
      </c>
      <c r="L20" s="62" t="s">
        <v>105</v>
      </c>
      <c r="M20" s="62" t="s">
        <v>106</v>
      </c>
      <c r="N20" s="62" t="s">
        <v>93</v>
      </c>
    </row>
    <row r="21" spans="1:16" x14ac:dyDescent="0.2">
      <c r="A21" s="8" t="s">
        <v>40</v>
      </c>
      <c r="B21" s="16" t="s">
        <v>39</v>
      </c>
      <c r="C21" s="4" t="s">
        <v>128</v>
      </c>
      <c r="D21" s="38" t="s">
        <v>56</v>
      </c>
      <c r="E21" s="38" t="s">
        <v>56</v>
      </c>
      <c r="F21" s="38" t="s">
        <v>56</v>
      </c>
      <c r="G21" s="38" t="s">
        <v>56</v>
      </c>
      <c r="H21" s="38" t="s">
        <v>56</v>
      </c>
      <c r="I21" s="38" t="s">
        <v>56</v>
      </c>
      <c r="J21" s="38" t="s">
        <v>56</v>
      </c>
      <c r="K21" s="38" t="s">
        <v>56</v>
      </c>
      <c r="L21" s="38" t="s">
        <v>56</v>
      </c>
      <c r="M21" s="38" t="s">
        <v>56</v>
      </c>
      <c r="N21" s="38" t="s">
        <v>56</v>
      </c>
    </row>
    <row r="22" spans="1:16" x14ac:dyDescent="0.2">
      <c r="B22" s="16" t="s">
        <v>37</v>
      </c>
      <c r="C22" s="4" t="s">
        <v>36</v>
      </c>
      <c r="D22" s="38" t="s">
        <v>56</v>
      </c>
      <c r="E22" s="38" t="s">
        <v>56</v>
      </c>
      <c r="F22" s="38" t="s">
        <v>56</v>
      </c>
      <c r="G22" s="38" t="s">
        <v>56</v>
      </c>
      <c r="H22" s="38" t="s">
        <v>56</v>
      </c>
      <c r="I22" s="38" t="s">
        <v>56</v>
      </c>
      <c r="J22" s="38" t="s">
        <v>56</v>
      </c>
      <c r="K22" s="38" t="s">
        <v>56</v>
      </c>
      <c r="L22" s="38" t="s">
        <v>56</v>
      </c>
      <c r="M22" s="38" t="s">
        <v>56</v>
      </c>
      <c r="N22" s="38" t="s">
        <v>56</v>
      </c>
    </row>
    <row r="23" spans="1:16" x14ac:dyDescent="0.2">
      <c r="B23" s="16" t="s">
        <v>35</v>
      </c>
      <c r="C23" s="4" t="s">
        <v>34</v>
      </c>
      <c r="D23" s="38" t="s">
        <v>56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38" t="s">
        <v>56</v>
      </c>
    </row>
    <row r="24" spans="1:16" x14ac:dyDescent="0.2">
      <c r="A24" s="15" t="s">
        <v>33</v>
      </c>
      <c r="B24" s="12" t="s">
        <v>32</v>
      </c>
      <c r="C24" s="5" t="s">
        <v>31</v>
      </c>
      <c r="D24" s="19">
        <f>+'Step-2.4'!G6*'Step-1.2'!$D3/'Step-2.4'!$F6</f>
        <v>0</v>
      </c>
      <c r="E24" s="19">
        <f>+'Step-2.4'!H6*'Step-1.2'!$D3/'Step-2.4'!$F6</f>
        <v>0.74550303707156285</v>
      </c>
      <c r="F24" s="19">
        <f>+'Step-2.4'!I6*'Step-1.2'!$D3/'Step-2.4'!$F6</f>
        <v>0.34969708920790721</v>
      </c>
      <c r="G24" s="19">
        <f>+'Step-2.4'!J6*'Step-1.2'!$D3/'Step-2.4'!$F6</f>
        <v>6.3937303012743385</v>
      </c>
      <c r="H24" s="19">
        <f>+'Step-2.4'!K6*'Step-1.2'!$D3/'Step-2.4'!$F6</f>
        <v>67.943080763322769</v>
      </c>
      <c r="I24" s="19">
        <f>+'Step-2.4'!L6*'Step-1.2'!$D3/'Step-2.4'!$F6</f>
        <v>166.39447211988991</v>
      </c>
      <c r="J24" s="19">
        <f>+'Step-2.4'!M6*'Step-1.2'!$D3/'Step-2.4'!$F6</f>
        <v>503.8943457151853</v>
      </c>
      <c r="K24" s="19">
        <f>+'Step-2.4'!N6*'Step-1.2'!$D3/'Step-2.4'!$F6</f>
        <v>1025.1143076529556</v>
      </c>
      <c r="L24" s="19">
        <f>+'Step-2.4'!O6*'Step-1.2'!$D3/'Step-2.4'!$F6</f>
        <v>2107.9238234936752</v>
      </c>
      <c r="M24" s="19">
        <f>+'Step-2.4'!P6*'Step-1.2'!$D3/'Step-2.4'!$F6</f>
        <v>3392.7352823396313</v>
      </c>
      <c r="N24" s="19">
        <f>+'Step-2.4'!Q6*'Step-1.2'!$D3/'Step-2.4'!$F6</f>
        <v>3312.5607574877858</v>
      </c>
      <c r="O24" s="88"/>
    </row>
    <row r="25" spans="1:16" x14ac:dyDescent="0.2">
      <c r="B25" s="14"/>
      <c r="C25" s="13" t="s">
        <v>30</v>
      </c>
      <c r="D25" s="19">
        <f>+'Step-2.4'!G7*'Step-1.2'!$D4/'Step-2.4'!$F7</f>
        <v>0</v>
      </c>
      <c r="E25" s="19">
        <f>+'Step-2.4'!H7*'Step-1.2'!$D4/'Step-2.4'!$F7</f>
        <v>2.346886596665378</v>
      </c>
      <c r="F25" s="19">
        <f>+'Step-2.4'!I7*'Step-1.2'!$D4/'Step-2.4'!$F7</f>
        <v>1.1360631370107612</v>
      </c>
      <c r="G25" s="19">
        <f>+'Step-2.4'!J7*'Step-1.2'!$D4/'Step-2.4'!$F7</f>
        <v>21.678908811663202</v>
      </c>
      <c r="H25" s="19">
        <f>+'Step-2.4'!K7*'Step-1.2'!$D4/'Step-2.4'!$F7</f>
        <v>207.57156422801125</v>
      </c>
      <c r="I25" s="19">
        <f>+'Step-2.4'!L7*'Step-1.2'!$D4/'Step-2.4'!$F7</f>
        <v>567.4790922382042</v>
      </c>
      <c r="J25" s="19">
        <f>+'Step-2.4'!M7*'Step-1.2'!$D4/'Step-2.4'!$F7</f>
        <v>1598.7251503514092</v>
      </c>
      <c r="K25" s="19">
        <f>+'Step-2.4'!N7*'Step-1.2'!$D4/'Step-2.4'!$F7</f>
        <v>3464.5028255633811</v>
      </c>
      <c r="L25" s="19">
        <f>+'Step-2.4'!O7*'Step-1.2'!$D4/'Step-2.4'!$F7</f>
        <v>6201.4557368795868</v>
      </c>
      <c r="M25" s="19">
        <f>+'Step-2.4'!P7*'Step-1.2'!$D4/'Step-2.4'!$F7</f>
        <v>9602.5520689566383</v>
      </c>
      <c r="N25" s="19">
        <f>+'Step-2.4'!Q7*'Step-1.2'!$D4/'Step-2.4'!$F7</f>
        <v>10261.121703237426</v>
      </c>
      <c r="O25" s="88"/>
    </row>
    <row r="26" spans="1:16" x14ac:dyDescent="0.2">
      <c r="B26" s="12" t="s">
        <v>29</v>
      </c>
      <c r="C26" s="5" t="s">
        <v>28</v>
      </c>
      <c r="D26" s="19">
        <f>+'Step-2.4'!G8*'Step-1.2'!$D5/'Step-2.4'!$F8</f>
        <v>0</v>
      </c>
      <c r="E26" s="19">
        <f>+'Step-2.4'!H8*'Step-1.2'!$D5/'Step-2.4'!$F8</f>
        <v>1.0161506385989105</v>
      </c>
      <c r="F26" s="19">
        <f>+'Step-2.4'!I8*'Step-1.2'!$D5/'Step-2.4'!$F8</f>
        <v>0.5652272381407113</v>
      </c>
      <c r="G26" s="19">
        <f>+'Step-2.4'!J8*'Step-1.2'!$D5/'Step-2.4'!$F8</f>
        <v>11.814665247011936</v>
      </c>
      <c r="H26" s="19">
        <f>+'Step-2.4'!K8*'Step-1.2'!$D5/'Step-2.4'!$F8</f>
        <v>107.14138118669069</v>
      </c>
      <c r="I26" s="19">
        <f>+'Step-2.4'!L8*'Step-1.2'!$D5/'Step-2.4'!$F8</f>
        <v>362.67905313259115</v>
      </c>
      <c r="J26" s="19">
        <f>+'Step-2.4'!M8*'Step-1.2'!$D5/'Step-2.4'!$F8</f>
        <v>1267.5827189435579</v>
      </c>
      <c r="K26" s="19">
        <f>+'Step-2.4'!N8*'Step-1.2'!$D5/'Step-2.4'!$F8</f>
        <v>2568.5990910957667</v>
      </c>
      <c r="L26" s="19">
        <f>+'Step-2.4'!O8*'Step-1.2'!$D5/'Step-2.4'!$F8</f>
        <v>4609.5642905142113</v>
      </c>
      <c r="M26" s="19">
        <f>+'Step-2.4'!P8*'Step-1.2'!$D5/'Step-2.4'!$F8</f>
        <v>8250.8364878732737</v>
      </c>
      <c r="N26" s="19">
        <f>+'Step-2.4'!Q8*'Step-1.2'!$D5/'Step-2.4'!$F8</f>
        <v>9687.19193413016</v>
      </c>
      <c r="O26" s="88"/>
    </row>
    <row r="27" spans="1:16" x14ac:dyDescent="0.2">
      <c r="B27" s="7"/>
      <c r="C27" s="4" t="s">
        <v>27</v>
      </c>
      <c r="D27" s="19">
        <f>+'Step-2.4'!G9*'Step-1.2'!$D6/'Step-2.4'!$F9</f>
        <v>0</v>
      </c>
      <c r="E27" s="19">
        <f>+'Step-2.4'!H9*'Step-1.2'!$D6/'Step-2.4'!$F9</f>
        <v>1.150327016157197</v>
      </c>
      <c r="F27" s="19">
        <f>+'Step-2.4'!I9*'Step-1.2'!$D6/'Step-2.4'!$F9</f>
        <v>0.65200695011702037</v>
      </c>
      <c r="G27" s="19">
        <f>+'Step-2.4'!J9*'Step-1.2'!$D6/'Step-2.4'!$F9</f>
        <v>12.269206206239827</v>
      </c>
      <c r="H27" s="19">
        <f>+'Step-2.4'!K9*'Step-1.2'!$D6/'Step-2.4'!$F9</f>
        <v>109.9372808631051</v>
      </c>
      <c r="I27" s="19">
        <f>+'Step-2.4'!L9*'Step-1.2'!$D6/'Step-2.4'!$F9</f>
        <v>454.09930735305841</v>
      </c>
      <c r="J27" s="19">
        <f>+'Step-2.4'!M9*'Step-1.2'!$D6/'Step-2.4'!$F9</f>
        <v>1324.4214457490189</v>
      </c>
      <c r="K27" s="19">
        <f>+'Step-2.4'!N9*'Step-1.2'!$D6/'Step-2.4'!$F9</f>
        <v>2547.7072455374578</v>
      </c>
      <c r="L27" s="19">
        <f>+'Step-2.4'!O9*'Step-1.2'!$D6/'Step-2.4'!$F9</f>
        <v>4122.9968241226416</v>
      </c>
      <c r="M27" s="19">
        <f>+'Step-2.4'!P9*'Step-1.2'!$D6/'Step-2.4'!$F9</f>
        <v>6961.1727197724913</v>
      </c>
      <c r="N27" s="19">
        <f>+'Step-2.4'!Q9*'Step-1.2'!$D6/'Step-2.4'!$F9</f>
        <v>9569.1056364297128</v>
      </c>
      <c r="O27" s="88"/>
    </row>
    <row r="28" spans="1:16" x14ac:dyDescent="0.2">
      <c r="B28" s="12" t="s">
        <v>26</v>
      </c>
      <c r="C28" s="5" t="s">
        <v>25</v>
      </c>
      <c r="D28" s="19">
        <f>+'Step-2.4'!G10*'Step-1.2'!$D7/'Step-2.4'!$F10</f>
        <v>0</v>
      </c>
      <c r="E28" s="19">
        <f>+'Step-2.4'!H10*'Step-1.2'!$D7/'Step-2.4'!$F10</f>
        <v>0.53119287208738331</v>
      </c>
      <c r="F28" s="19">
        <f>+'Step-2.4'!I10*'Step-1.2'!$D7/'Step-2.4'!$F10</f>
        <v>0.26551096405163888</v>
      </c>
      <c r="G28" s="19">
        <f>+'Step-2.4'!J10*'Step-1.2'!$D7/'Step-2.4'!$F10</f>
        <v>5.1070171172732328</v>
      </c>
      <c r="H28" s="19">
        <f>+'Step-2.4'!K10*'Step-1.2'!$D7/'Step-2.4'!$F10</f>
        <v>46.889551273050373</v>
      </c>
      <c r="I28" s="19">
        <f>+'Step-2.4'!L10*'Step-1.2'!$D7/'Step-2.4'!$F10</f>
        <v>135.56032071677583</v>
      </c>
      <c r="J28" s="19">
        <f>+'Step-2.4'!M10*'Step-1.2'!$D7/'Step-2.4'!$F10</f>
        <v>393.79570686819659</v>
      </c>
      <c r="K28" s="19">
        <f>+'Step-2.4'!N10*'Step-1.2'!$D7/'Step-2.4'!$F10</f>
        <v>889.15329527890651</v>
      </c>
      <c r="L28" s="19">
        <f>+'Step-2.4'!O10*'Step-1.2'!$D7/'Step-2.4'!$F10</f>
        <v>1534.1795424551894</v>
      </c>
      <c r="M28" s="19">
        <f>+'Step-2.4'!P10*'Step-1.2'!$D7/'Step-2.4'!$F10</f>
        <v>2279.8641641361246</v>
      </c>
      <c r="N28" s="19">
        <f>+'Step-2.4'!Q10*'Step-1.2'!$D7/'Step-2.4'!$F10</f>
        <v>2842.9516983183444</v>
      </c>
      <c r="O28" s="88"/>
    </row>
    <row r="29" spans="1:16" x14ac:dyDescent="0.2">
      <c r="B29" s="7"/>
      <c r="C29" s="4" t="s">
        <v>24</v>
      </c>
      <c r="D29" s="19">
        <f>+'Step-2.4'!G11*'Step-1.2'!$D8/'Step-2.4'!$F11</f>
        <v>0</v>
      </c>
      <c r="E29" s="19">
        <f>+'Step-2.4'!H11*'Step-1.2'!$D8/'Step-2.4'!$F11</f>
        <v>1.4450777730592785</v>
      </c>
      <c r="F29" s="19">
        <f>+'Step-2.4'!I11*'Step-1.2'!$D8/'Step-2.4'!$F11</f>
        <v>0.74350601796271898</v>
      </c>
      <c r="G29" s="19">
        <f>+'Step-2.4'!J11*'Step-1.2'!$D8/'Step-2.4'!$F11</f>
        <v>14.169310137989044</v>
      </c>
      <c r="H29" s="19">
        <f>+'Step-2.4'!K11*'Step-1.2'!$D8/'Step-2.4'!$F11</f>
        <v>115.02244759198479</v>
      </c>
      <c r="I29" s="19">
        <f>+'Step-2.4'!L11*'Step-1.2'!$D8/'Step-2.4'!$F11</f>
        <v>341.82304190707902</v>
      </c>
      <c r="J29" s="19">
        <f>+'Step-2.4'!M11*'Step-1.2'!$D8/'Step-2.4'!$F11</f>
        <v>1047.0200909443208</v>
      </c>
      <c r="K29" s="19">
        <f>+'Step-2.4'!N11*'Step-1.2'!$D8/'Step-2.4'!$F11</f>
        <v>2262.3146595331582</v>
      </c>
      <c r="L29" s="19">
        <f>+'Step-2.4'!O11*'Step-1.2'!$D8/'Step-2.4'!$F11</f>
        <v>4481.0950566663114</v>
      </c>
      <c r="M29" s="19">
        <f>+'Step-2.4'!P11*'Step-1.2'!$D8/'Step-2.4'!$F11</f>
        <v>6172.4030850681074</v>
      </c>
      <c r="N29" s="19">
        <f>+'Step-2.4'!Q11*'Step-1.2'!$D8/'Step-2.4'!$F11</f>
        <v>8867.5867243600278</v>
      </c>
      <c r="O29" s="88"/>
    </row>
    <row r="30" spans="1:16" x14ac:dyDescent="0.2">
      <c r="B30" s="7"/>
      <c r="C30" s="4" t="s">
        <v>23</v>
      </c>
      <c r="D30" s="19">
        <f>+'Step-2.4'!G12*'Step-1.2'!$D9/'Step-2.4'!$F12</f>
        <v>0</v>
      </c>
      <c r="E30" s="19">
        <f>+'Step-2.4'!H12*'Step-1.2'!$D9/'Step-2.4'!$F12</f>
        <v>0.30521495709687113</v>
      </c>
      <c r="F30" s="19">
        <f>+'Step-2.4'!I12*'Step-1.2'!$D9/'Step-2.4'!$F12</f>
        <v>0.13794899657028795</v>
      </c>
      <c r="G30" s="19">
        <f>+'Step-2.4'!J12*'Step-1.2'!$D9/'Step-2.4'!$F12</f>
        <v>3.1119647025895469</v>
      </c>
      <c r="H30" s="19">
        <f>+'Step-2.4'!K12*'Step-1.2'!$D9/'Step-2.4'!$F12</f>
        <v>29.782764168044292</v>
      </c>
      <c r="I30" s="19">
        <f>+'Step-2.4'!L12*'Step-1.2'!$D9/'Step-2.4'!$F12</f>
        <v>85.954747383361493</v>
      </c>
      <c r="J30" s="19">
        <f>+'Step-2.4'!M12*'Step-1.2'!$D9/'Step-2.4'!$F12</f>
        <v>272.84565443833424</v>
      </c>
      <c r="K30" s="19">
        <f>+'Step-2.4'!N12*'Step-1.2'!$D9/'Step-2.4'!$F12</f>
        <v>665.56209045605067</v>
      </c>
      <c r="L30" s="19">
        <f>+'Step-2.4'!O12*'Step-1.2'!$D9/'Step-2.4'!$F12</f>
        <v>1018.6667734309846</v>
      </c>
      <c r="M30" s="19">
        <f>+'Step-2.4'!P12*'Step-1.2'!$D9/'Step-2.4'!$F12</f>
        <v>2035.8556714243969</v>
      </c>
      <c r="N30" s="19">
        <f>+'Step-2.4'!Q12*'Step-1.2'!$D9/'Step-2.4'!$F12</f>
        <v>2012.2401700425712</v>
      </c>
      <c r="O30" s="88"/>
    </row>
    <row r="31" spans="1:16" x14ac:dyDescent="0.2">
      <c r="B31" s="7"/>
      <c r="C31" s="4" t="s">
        <v>22</v>
      </c>
      <c r="D31" s="19">
        <f>+'Step-2.4'!G13*'Step-1.2'!$D10/'Step-2.4'!$F13</f>
        <v>0</v>
      </c>
      <c r="E31" s="19">
        <f>+'Step-2.4'!H13*'Step-1.2'!$D10/'Step-2.4'!$F13</f>
        <v>0.48071739204048985</v>
      </c>
      <c r="F31" s="19">
        <f>+'Step-2.4'!I13*'Step-1.2'!$D10/'Step-2.4'!$F13</f>
        <v>0.24316597545967694</v>
      </c>
      <c r="G31" s="19">
        <f>+'Step-2.4'!J13*'Step-1.2'!$D10/'Step-2.4'!$F13</f>
        <v>5.3695457868556025</v>
      </c>
      <c r="H31" s="19">
        <f>+'Step-2.4'!K13*'Step-1.2'!$D10/'Step-2.4'!$F13</f>
        <v>45.909173582404762</v>
      </c>
      <c r="I31" s="19">
        <f>+'Step-2.4'!L13*'Step-1.2'!$D10/'Step-2.4'!$F13</f>
        <v>121.92744921251933</v>
      </c>
      <c r="J31" s="19">
        <f>+'Step-2.4'!M13*'Step-1.2'!$D10/'Step-2.4'!$F13</f>
        <v>408.89882037181951</v>
      </c>
      <c r="K31" s="19">
        <f>+'Step-2.4'!N13*'Step-1.2'!$D10/'Step-2.4'!$F13</f>
        <v>919.78651767343752</v>
      </c>
      <c r="L31" s="19">
        <f>+'Step-2.4'!O13*'Step-1.2'!$D10/'Step-2.4'!$F13</f>
        <v>1691.7960685531937</v>
      </c>
      <c r="M31" s="19">
        <f>+'Step-2.4'!P13*'Step-1.2'!$D10/'Step-2.4'!$F13</f>
        <v>2336.8488951202344</v>
      </c>
      <c r="N31" s="19">
        <f>+'Step-2.4'!Q13*'Step-1.2'!$D10/'Step-2.4'!$F13</f>
        <v>2251.2056463320355</v>
      </c>
      <c r="O31" s="88"/>
    </row>
    <row r="32" spans="1:16" x14ac:dyDescent="0.2">
      <c r="B32" s="7"/>
      <c r="C32" s="4" t="s">
        <v>21</v>
      </c>
      <c r="D32" s="19">
        <f>+'Step-2.4'!G14*'Step-1.2'!$D11/'Step-2.4'!$F14</f>
        <v>0</v>
      </c>
      <c r="E32" s="19">
        <f>+'Step-2.4'!H14*'Step-1.2'!$D11/'Step-2.4'!$F14</f>
        <v>0.11350378357789176</v>
      </c>
      <c r="F32" s="19">
        <f>+'Step-2.4'!I14*'Step-1.2'!$D11/'Step-2.4'!$F14</f>
        <v>5.0429576986369955E-2</v>
      </c>
      <c r="G32" s="19">
        <f>+'Step-2.4'!J14*'Step-1.2'!$D11/'Step-2.4'!$F14</f>
        <v>1.0805305787844699</v>
      </c>
      <c r="H32" s="19">
        <f>+'Step-2.4'!K14*'Step-1.2'!$D11/'Step-2.4'!$F14</f>
        <v>11.077454890387992</v>
      </c>
      <c r="I32" s="19">
        <f>+'Step-2.4'!L14*'Step-1.2'!$D11/'Step-2.4'!$F14</f>
        <v>32.356193836520468</v>
      </c>
      <c r="J32" s="19">
        <f>+'Step-2.4'!M14*'Step-1.2'!$D11/'Step-2.4'!$F14</f>
        <v>96.89504187138175</v>
      </c>
      <c r="K32" s="19">
        <f>+'Step-2.4'!N14*'Step-1.2'!$D11/'Step-2.4'!$F14</f>
        <v>205.88304114527773</v>
      </c>
      <c r="L32" s="19">
        <f>+'Step-2.4'!O14*'Step-1.2'!$D11/'Step-2.4'!$F14</f>
        <v>336.29703360908269</v>
      </c>
      <c r="M32" s="19">
        <f>+'Step-2.4'!P14*'Step-1.2'!$D11/'Step-2.4'!$F14</f>
        <v>546.67091411453737</v>
      </c>
      <c r="N32" s="19">
        <f>+'Step-2.4'!Q14*'Step-1.2'!$D11/'Step-2.4'!$F14</f>
        <v>586.73185659346348</v>
      </c>
      <c r="O32" s="88"/>
    </row>
    <row r="33" spans="1:15" x14ac:dyDescent="0.2">
      <c r="A33" s="15" t="s">
        <v>20</v>
      </c>
      <c r="B33" s="12" t="s">
        <v>19</v>
      </c>
      <c r="C33" s="5" t="s">
        <v>18</v>
      </c>
      <c r="D33" s="38" t="s">
        <v>56</v>
      </c>
      <c r="E33" s="38" t="s">
        <v>56</v>
      </c>
      <c r="F33" s="38" t="s">
        <v>56</v>
      </c>
      <c r="G33" s="38" t="s">
        <v>56</v>
      </c>
      <c r="H33" s="38" t="s">
        <v>56</v>
      </c>
      <c r="I33" s="38" t="s">
        <v>56</v>
      </c>
      <c r="J33" s="38" t="s">
        <v>56</v>
      </c>
      <c r="K33" s="38" t="s">
        <v>56</v>
      </c>
      <c r="L33" s="38" t="s">
        <v>56</v>
      </c>
      <c r="M33" s="38" t="s">
        <v>56</v>
      </c>
      <c r="N33" s="38" t="s">
        <v>56</v>
      </c>
      <c r="O33" s="88"/>
    </row>
    <row r="34" spans="1:15" x14ac:dyDescent="0.2">
      <c r="A34" s="15" t="s">
        <v>17</v>
      </c>
      <c r="B34" s="64" t="s">
        <v>56</v>
      </c>
      <c r="C34" s="5" t="s">
        <v>16</v>
      </c>
      <c r="D34" s="19">
        <f>+'Step-2.4'!G17*'Step-1.2'!$D12/'Step-2.4'!$F17</f>
        <v>0</v>
      </c>
      <c r="E34" s="19">
        <f>+'Step-2.4'!H17*'Step-1.2'!$D12/'Step-2.4'!$F17</f>
        <v>0.31593038559617037</v>
      </c>
      <c r="F34" s="19">
        <f>+'Step-2.4'!I17*'Step-1.2'!$D12/'Step-2.4'!$F17</f>
        <v>0.1498991814175038</v>
      </c>
      <c r="G34" s="19">
        <f>+'Step-2.4'!J17*'Step-1.2'!$D12/'Step-2.4'!$F17</f>
        <v>3.2704416109738879</v>
      </c>
      <c r="H34" s="19">
        <f>+'Step-2.4'!K17*'Step-1.2'!$D12/'Step-2.4'!$F17</f>
        <v>32.564283933211279</v>
      </c>
      <c r="I34" s="19">
        <f>+'Step-2.4'!L17*'Step-1.2'!$D12/'Step-2.4'!$F17</f>
        <v>87.78946677479064</v>
      </c>
      <c r="J34" s="19">
        <f>+'Step-2.4'!M17*'Step-1.2'!$D12/'Step-2.4'!$F17</f>
        <v>231.50262523434697</v>
      </c>
      <c r="K34" s="19">
        <f>+'Step-2.4'!N17*'Step-1.2'!$D12/'Step-2.4'!$F17</f>
        <v>587.40480783477142</v>
      </c>
      <c r="L34" s="19">
        <f>+'Step-2.4'!O17*'Step-1.2'!$D12/'Step-2.4'!$F17</f>
        <v>971.68509232492534</v>
      </c>
      <c r="M34" s="19">
        <f>+'Step-2.4'!P17*'Step-1.2'!$D12/'Step-2.4'!$F17</f>
        <v>1261.4493753362001</v>
      </c>
      <c r="N34" s="19">
        <f>+'Step-2.4'!Q17*'Step-1.2'!$D12/'Step-2.4'!$F17</f>
        <v>1368.2090773837679</v>
      </c>
      <c r="O34" s="88"/>
    </row>
    <row r="35" spans="1:15" x14ac:dyDescent="0.2">
      <c r="A35" s="33"/>
      <c r="B35" s="33"/>
      <c r="C35" s="81" t="s">
        <v>15</v>
      </c>
      <c r="D35" s="19">
        <f>+'Step-2.4'!G18*'Step-1.2'!$D13/'Step-2.4'!$F18</f>
        <v>0</v>
      </c>
      <c r="E35" s="19">
        <f>+'Step-2.4'!H18*'Step-1.2'!$D13/'Step-2.4'!$F18</f>
        <v>5.7916879013614189</v>
      </c>
      <c r="F35" s="19">
        <f>+'Step-2.4'!I18*'Step-1.2'!$D13/'Step-2.4'!$F18</f>
        <v>2.8958439506807094</v>
      </c>
      <c r="G35" s="19">
        <f>+'Step-2.4'!J18*'Step-1.2'!$D13/'Step-2.4'!$F18</f>
        <v>60.812722964294906</v>
      </c>
      <c r="H35" s="19">
        <f>+'Step-2.4'!K18*'Step-1.2'!$D13/'Step-2.4'!$F18</f>
        <v>529.93944297456983</v>
      </c>
      <c r="I35" s="19">
        <f>+'Step-2.4'!L18*'Step-1.2'!$D13/'Step-2.4'!$F18</f>
        <v>1337.8799052144877</v>
      </c>
      <c r="J35" s="19">
        <f>+'Step-2.4'!M18*'Step-1.2'!$D13/'Step-2.4'!$F18</f>
        <v>3640.0758460056518</v>
      </c>
      <c r="K35" s="19">
        <f>+'Step-2.4'!N18*'Step-1.2'!$D13/'Step-2.4'!$F18</f>
        <v>8667.2609443873625</v>
      </c>
      <c r="L35" s="19">
        <f>+'Step-2.4'!O18*'Step-1.2'!$D13/'Step-2.4'!$F18</f>
        <v>14748.533240816854</v>
      </c>
      <c r="M35" s="19">
        <f>+'Step-2.4'!P18*'Step-1.2'!$D13/'Step-2.4'!$F18</f>
        <v>18617.380758926276</v>
      </c>
      <c r="N35" s="19">
        <f>+'Step-2.4'!Q18*'Step-1.2'!$D13/'Step-2.4'!$F18</f>
        <v>20030.55260685847</v>
      </c>
      <c r="O35" s="8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961F-C15F-FE47-AC8C-8C129658772B}">
  <dimension ref="A1:N23"/>
  <sheetViews>
    <sheetView workbookViewId="0">
      <selection activeCell="D6" sqref="D6"/>
    </sheetView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3" x14ac:dyDescent="0.2">
      <c r="A1" t="s">
        <v>129</v>
      </c>
    </row>
    <row r="2" spans="1:13" x14ac:dyDescent="0.2">
      <c r="A2" s="60" t="s">
        <v>46</v>
      </c>
      <c r="B2" s="60" t="s">
        <v>45</v>
      </c>
      <c r="C2" s="60" t="s">
        <v>44</v>
      </c>
      <c r="D2" s="62" t="s">
        <v>97</v>
      </c>
      <c r="E2" s="62" t="s">
        <v>98</v>
      </c>
      <c r="F2" s="62" t="s">
        <v>99</v>
      </c>
      <c r="G2" s="62" t="s">
        <v>100</v>
      </c>
      <c r="H2" s="62" t="s">
        <v>101</v>
      </c>
      <c r="I2" s="62" t="s">
        <v>102</v>
      </c>
      <c r="J2" s="62" t="s">
        <v>103</v>
      </c>
      <c r="K2" s="62" t="s">
        <v>104</v>
      </c>
      <c r="L2" s="62" t="s">
        <v>105</v>
      </c>
      <c r="M2" s="62" t="s">
        <v>106</v>
      </c>
    </row>
    <row r="3" spans="1:13" x14ac:dyDescent="0.2">
      <c r="A3" s="8" t="s">
        <v>40</v>
      </c>
      <c r="B3" s="16" t="s">
        <v>39</v>
      </c>
      <c r="C3" s="4" t="s">
        <v>128</v>
      </c>
      <c r="D3" s="38" t="s">
        <v>56</v>
      </c>
      <c r="E3" s="38" t="s">
        <v>56</v>
      </c>
      <c r="F3" s="38" t="s">
        <v>56</v>
      </c>
      <c r="G3" s="38" t="s">
        <v>56</v>
      </c>
      <c r="H3" s="38" t="s">
        <v>56</v>
      </c>
      <c r="I3" s="38" t="s">
        <v>56</v>
      </c>
      <c r="J3" s="38" t="s">
        <v>56</v>
      </c>
      <c r="K3" s="38" t="s">
        <v>56</v>
      </c>
      <c r="L3" s="38" t="s">
        <v>56</v>
      </c>
      <c r="M3" s="38" t="s">
        <v>56</v>
      </c>
    </row>
    <row r="4" spans="1:13" ht="16" customHeight="1" x14ac:dyDescent="0.2">
      <c r="B4" s="16" t="s">
        <v>37</v>
      </c>
      <c r="C4" s="4" t="s">
        <v>36</v>
      </c>
      <c r="D4" s="38" t="s">
        <v>56</v>
      </c>
      <c r="E4" s="38" t="s">
        <v>56</v>
      </c>
      <c r="F4" s="38" t="s">
        <v>56</v>
      </c>
      <c r="G4" s="38" t="s">
        <v>56</v>
      </c>
      <c r="H4" s="38" t="s">
        <v>56</v>
      </c>
      <c r="I4" s="38" t="s">
        <v>56</v>
      </c>
      <c r="J4" s="38" t="s">
        <v>56</v>
      </c>
      <c r="K4" s="38" t="s">
        <v>56</v>
      </c>
      <c r="L4" s="38" t="s">
        <v>56</v>
      </c>
      <c r="M4" s="38" t="s">
        <v>56</v>
      </c>
    </row>
    <row r="5" spans="1:13" x14ac:dyDescent="0.2">
      <c r="B5" s="16" t="s">
        <v>35</v>
      </c>
      <c r="C5" s="4" t="s">
        <v>34</v>
      </c>
      <c r="D5" s="38" t="s">
        <v>56</v>
      </c>
      <c r="E5" s="38" t="s">
        <v>56</v>
      </c>
      <c r="F5" s="38" t="s">
        <v>56</v>
      </c>
      <c r="G5" s="38" t="s">
        <v>56</v>
      </c>
      <c r="H5" s="38" t="s">
        <v>56</v>
      </c>
      <c r="I5" s="38" t="s">
        <v>56</v>
      </c>
      <c r="J5" s="38" t="s">
        <v>56</v>
      </c>
      <c r="K5" s="38" t="s">
        <v>56</v>
      </c>
      <c r="L5" s="38" t="s">
        <v>56</v>
      </c>
      <c r="M5" s="38" t="s">
        <v>56</v>
      </c>
    </row>
    <row r="6" spans="1:13" ht="16" customHeight="1" x14ac:dyDescent="0.2">
      <c r="A6" s="15" t="s">
        <v>33</v>
      </c>
      <c r="B6" s="12" t="s">
        <v>32</v>
      </c>
      <c r="C6" s="5" t="s">
        <v>31</v>
      </c>
      <c r="D6" s="63">
        <f>EXP('Step-3.2'!D6*LN('Step-3.1.a'!D6))</f>
        <v>0.99812133667089198</v>
      </c>
      <c r="E6" s="63">
        <f>EXP('Step-3.2'!E6*LN('Step-3.1.a'!E6))</f>
        <v>0.99960288181180712</v>
      </c>
      <c r="F6" s="63">
        <f>EXP('Step-3.2'!F6*LN('Step-3.1.a'!F6))</f>
        <v>0.99933388432007797</v>
      </c>
      <c r="G6" s="63">
        <f>EXP('Step-3.2'!G6*LN('Step-3.1.a'!G6))</f>
        <v>0.9968703342527423</v>
      </c>
      <c r="H6" s="63">
        <f>EXP('Step-3.2'!H6*LN('Step-3.1.a'!H6))</f>
        <v>0.99493250845712722</v>
      </c>
      <c r="I6" s="63">
        <f>EXP('Step-3.2'!I6*LN('Step-3.1.a'!I6))</f>
        <v>0.99215732274112201</v>
      </c>
      <c r="J6" s="63">
        <f>EXP('Step-3.2'!J6*LN('Step-3.1.a'!J6))</f>
        <v>0.97842318584961263</v>
      </c>
      <c r="K6" s="63">
        <f>EXP('Step-3.2'!K6*LN('Step-3.1.a'!K6))</f>
        <v>0.94343052976836395</v>
      </c>
      <c r="L6" s="63">
        <f>EXP('Step-3.2'!L6*LN('Step-3.1.a'!L6))</f>
        <v>0.86077399181372372</v>
      </c>
      <c r="M6" s="63">
        <f>EXP('Step-3.2'!M6*LN('Step-3.1.a'!M6))</f>
        <v>0.62525895971567602</v>
      </c>
    </row>
    <row r="7" spans="1:13" ht="16" customHeight="1" x14ac:dyDescent="0.2">
      <c r="B7" s="14"/>
      <c r="C7" s="13" t="s">
        <v>30</v>
      </c>
      <c r="D7" s="63">
        <f>EXP('Step-3.2'!D7*LN('Step-3.1.a'!D7))</f>
        <v>0.99645005219298255</v>
      </c>
      <c r="E7" s="63">
        <f>EXP('Step-3.2'!E7*LN('Step-3.1.a'!E7))</f>
        <v>0.99922295908738268</v>
      </c>
      <c r="F7" s="63">
        <f>EXP('Step-3.2'!F7*LN('Step-3.1.a'!F7))</f>
        <v>0.9991785850725553</v>
      </c>
      <c r="G7" s="63">
        <f>EXP('Step-3.2'!G7*LN('Step-3.1.a'!G7))</f>
        <v>0.99734415773221285</v>
      </c>
      <c r="H7" s="63">
        <f>EXP('Step-3.2'!H7*LN('Step-3.1.a'!H7))</f>
        <v>0.99434570471475403</v>
      </c>
      <c r="I7" s="63">
        <f>EXP('Step-3.2'!I7*LN('Step-3.1.a'!I7))</f>
        <v>0.98801771723672538</v>
      </c>
      <c r="J7" s="63">
        <f>EXP('Step-3.2'!J7*LN('Step-3.1.a'!J7))</f>
        <v>0.97323795360949661</v>
      </c>
      <c r="K7" s="63">
        <f>EXP('Step-3.2'!K7*LN('Step-3.1.a'!K7))</f>
        <v>0.93688823853157188</v>
      </c>
      <c r="L7" s="63">
        <f>EXP('Step-3.2'!L7*LN('Step-3.1.a'!L7))</f>
        <v>0.84905520507534427</v>
      </c>
      <c r="M7" s="63">
        <f>EXP('Step-3.2'!M7*LN('Step-3.1.a'!M7))</f>
        <v>0.61267118353963534</v>
      </c>
    </row>
    <row r="8" spans="1:13" ht="16" customHeight="1" x14ac:dyDescent="0.2">
      <c r="B8" s="12" t="s">
        <v>29</v>
      </c>
      <c r="C8" s="5" t="s">
        <v>28</v>
      </c>
      <c r="D8" s="63">
        <f>EXP('Step-3.2'!D8*LN('Step-3.1.a'!D8))</f>
        <v>0.99760781314168234</v>
      </c>
      <c r="E8" s="63">
        <f>EXP('Step-3.2'!E8*LN('Step-3.1.a'!E8))</f>
        <v>0.99958041416038768</v>
      </c>
      <c r="F8" s="63">
        <f>EXP('Step-3.2'!F8*LN('Step-3.1.a'!F8))</f>
        <v>0.9993588732807589</v>
      </c>
      <c r="G8" s="63">
        <f>EXP('Step-3.2'!G8*LN('Step-3.1.a'!G8))</f>
        <v>0.99777335344148432</v>
      </c>
      <c r="H8" s="63">
        <f>EXP('Step-3.2'!H8*LN('Step-3.1.a'!H8))</f>
        <v>0.99679293194726604</v>
      </c>
      <c r="I8" s="63">
        <f>EXP('Step-3.2'!I8*LN('Step-3.1.a'!I8))</f>
        <v>0.99319992521252776</v>
      </c>
      <c r="J8" s="63">
        <f>EXP('Step-3.2'!J8*LN('Step-3.1.a'!J8))</f>
        <v>0.98044068552607</v>
      </c>
      <c r="K8" s="63">
        <f>EXP('Step-3.2'!K8*LN('Step-3.1.a'!K8))</f>
        <v>0.95171479334310749</v>
      </c>
      <c r="L8" s="63">
        <f>EXP('Step-3.2'!L8*LN('Step-3.1.a'!L8))</f>
        <v>0.88423581222001157</v>
      </c>
      <c r="M8" s="63">
        <f>EXP('Step-3.2'!M8*LN('Step-3.1.a'!M8))</f>
        <v>0.66266878909168736</v>
      </c>
    </row>
    <row r="9" spans="1:13" ht="16" customHeight="1" x14ac:dyDescent="0.2">
      <c r="B9" s="7"/>
      <c r="C9" s="4" t="s">
        <v>27</v>
      </c>
      <c r="D9" s="63">
        <f>EXP('Step-3.2'!D9*LN('Step-3.1.a'!D9))</f>
        <v>0.99782037563235959</v>
      </c>
      <c r="E9" s="63">
        <f>EXP('Step-3.2'!E9*LN('Step-3.1.a'!E9))</f>
        <v>0.99953209200090043</v>
      </c>
      <c r="F9" s="63">
        <f>EXP('Step-3.2'!F9*LN('Step-3.1.a'!F9))</f>
        <v>0.99928972209485833</v>
      </c>
      <c r="G9" s="63">
        <f>EXP('Step-3.2'!G9*LN('Step-3.1.a'!G9))</f>
        <v>0.99812970408315471</v>
      </c>
      <c r="H9" s="63">
        <f>EXP('Step-3.2'!H9*LN('Step-3.1.a'!H9))</f>
        <v>0.9969004285421933</v>
      </c>
      <c r="I9" s="63">
        <f>EXP('Step-3.2'!I9*LN('Step-3.1.a'!I9))</f>
        <v>0.99232044609627723</v>
      </c>
      <c r="J9" s="63">
        <f>EXP('Step-3.2'!J9*LN('Step-3.1.a'!J9))</f>
        <v>0.97629336667166944</v>
      </c>
      <c r="K9" s="63">
        <f>EXP('Step-3.2'!K9*LN('Step-3.1.a'!K9))</f>
        <v>0.9459268194641135</v>
      </c>
      <c r="L9" s="63">
        <f>EXP('Step-3.2'!L9*LN('Step-3.1.a'!L9))</f>
        <v>0.88255343625557292</v>
      </c>
      <c r="M9" s="63">
        <f>EXP('Step-3.2'!M9*LN('Step-3.1.a'!M9))</f>
        <v>0.67460681615558138</v>
      </c>
    </row>
    <row r="10" spans="1:13" ht="16" customHeight="1" x14ac:dyDescent="0.2">
      <c r="B10" s="12" t="s">
        <v>26</v>
      </c>
      <c r="C10" s="5" t="s">
        <v>25</v>
      </c>
      <c r="D10" s="63">
        <f>EXP('Step-3.2'!D10*LN('Step-3.1.a'!D10))</f>
        <v>0.99740580726264405</v>
      </c>
      <c r="E10" s="63">
        <f>EXP('Step-3.2'!E10*LN('Step-3.1.a'!E10))</f>
        <v>0.99938111065387447</v>
      </c>
      <c r="F10" s="63">
        <f>EXP('Step-3.2'!F10*LN('Step-3.1.a'!F10))</f>
        <v>0.9992247187410247</v>
      </c>
      <c r="G10" s="63">
        <f>EXP('Step-3.2'!G10*LN('Step-3.1.a'!G10))</f>
        <v>0.99684851977820133</v>
      </c>
      <c r="H10" s="63">
        <f>EXP('Step-3.2'!H10*LN('Step-3.1.a'!H10))</f>
        <v>0.99467566165718557</v>
      </c>
      <c r="I10" s="63">
        <f>EXP('Step-3.2'!I10*LN('Step-3.1.a'!I10))</f>
        <v>0.98929869519032043</v>
      </c>
      <c r="J10" s="63">
        <f>EXP('Step-3.2'!J10*LN('Step-3.1.a'!J10))</f>
        <v>0.9719192455934873</v>
      </c>
      <c r="K10" s="63">
        <f>EXP('Step-3.2'!K10*LN('Step-3.1.a'!K10))</f>
        <v>0.93017822241774528</v>
      </c>
      <c r="L10" s="63">
        <f>EXP('Step-3.2'!L10*LN('Step-3.1.a'!L10))</f>
        <v>0.8523012228816147</v>
      </c>
      <c r="M10" s="63">
        <f>EXP('Step-3.2'!M10*LN('Step-3.1.a'!M10))</f>
        <v>0.63167577329319247</v>
      </c>
    </row>
    <row r="11" spans="1:13" ht="16" customHeight="1" x14ac:dyDescent="0.2">
      <c r="B11" s="7"/>
      <c r="C11" s="4" t="s">
        <v>24</v>
      </c>
      <c r="D11" s="63">
        <f>EXP('Step-3.2'!D11*LN('Step-3.1.a'!D11))</f>
        <v>0.99714560413584907</v>
      </c>
      <c r="E11" s="63">
        <f>EXP('Step-3.2'!E11*LN('Step-3.1.a'!E11))</f>
        <v>0.9994362824201346</v>
      </c>
      <c r="F11" s="63">
        <f>EXP('Step-3.2'!F11*LN('Step-3.1.a'!F11))</f>
        <v>0.99928429027202614</v>
      </c>
      <c r="G11" s="63">
        <f>EXP('Step-3.2'!G11*LN('Step-3.1.a'!G11))</f>
        <v>0.99691611371150579</v>
      </c>
      <c r="H11" s="63">
        <f>EXP('Step-3.2'!H11*LN('Step-3.1.a'!H11))</f>
        <v>0.99513082775548045</v>
      </c>
      <c r="I11" s="63">
        <f>EXP('Step-3.2'!I11*LN('Step-3.1.a'!I11))</f>
        <v>0.98889180999838822</v>
      </c>
      <c r="J11" s="63">
        <f>EXP('Step-3.2'!J11*LN('Step-3.1.a'!J11))</f>
        <v>0.96871545363574907</v>
      </c>
      <c r="K11" s="63">
        <f>EXP('Step-3.2'!K11*LN('Step-3.1.a'!K11))</f>
        <v>0.93603557863829046</v>
      </c>
      <c r="L11" s="63">
        <f>EXP('Step-3.2'!L11*LN('Step-3.1.a'!L11))</f>
        <v>0.87832135212822116</v>
      </c>
      <c r="M11" s="63">
        <f>EXP('Step-3.2'!M11*LN('Step-3.1.a'!M11))</f>
        <v>0.68985054439195981</v>
      </c>
    </row>
    <row r="12" spans="1:13" x14ac:dyDescent="0.2">
      <c r="B12" s="7"/>
      <c r="C12" s="4" t="s">
        <v>23</v>
      </c>
      <c r="D12" s="63">
        <f>EXP('Step-3.2'!D12*LN('Step-3.1.a'!D12))</f>
        <v>0.99733846024131645</v>
      </c>
      <c r="E12" s="63">
        <f>EXP('Step-3.2'!E12*LN('Step-3.1.a'!E12))</f>
        <v>0.99945669906465395</v>
      </c>
      <c r="F12" s="63">
        <f>EXP('Step-3.2'!F12*LN('Step-3.1.a'!F12))</f>
        <v>0.99931498579679257</v>
      </c>
      <c r="G12" s="63">
        <f>EXP('Step-3.2'!G12*LN('Step-3.1.a'!G12))</f>
        <v>0.99697767681896632</v>
      </c>
      <c r="H12" s="63">
        <f>EXP('Step-3.2'!H12*LN('Step-3.1.a'!H12))</f>
        <v>0.9959375939182904</v>
      </c>
      <c r="I12" s="63">
        <f>EXP('Step-3.2'!I12*LN('Step-3.1.a'!I12))</f>
        <v>0.99049136598415377</v>
      </c>
      <c r="J12" s="63">
        <f>EXP('Step-3.2'!J12*LN('Step-3.1.a'!J12))</f>
        <v>0.97237051675975872</v>
      </c>
      <c r="K12" s="63">
        <f>EXP('Step-3.2'!K12*LN('Step-3.1.a'!K12))</f>
        <v>0.93514241732455827</v>
      </c>
      <c r="L12" s="63">
        <f>EXP('Step-3.2'!L12*LN('Step-3.1.a'!L12))</f>
        <v>0.85489426320493234</v>
      </c>
      <c r="M12" s="63">
        <f>EXP('Step-3.2'!M12*LN('Step-3.1.a'!M12))</f>
        <v>0.61551432546316431</v>
      </c>
    </row>
    <row r="13" spans="1:13" x14ac:dyDescent="0.2">
      <c r="B13" s="7"/>
      <c r="C13" s="4" t="s">
        <v>22</v>
      </c>
      <c r="D13" s="63">
        <f>EXP('Step-3.2'!D13*LN('Step-3.1.a'!D13))</f>
        <v>0.99767775180691087</v>
      </c>
      <c r="E13" s="63">
        <f>EXP('Step-3.2'!E13*LN('Step-3.1.a'!E13))</f>
        <v>0.99957901096365431</v>
      </c>
      <c r="F13" s="63">
        <f>EXP('Step-3.2'!F13*LN('Step-3.1.a'!F13))</f>
        <v>0.99937281050030236</v>
      </c>
      <c r="G13" s="63">
        <f>EXP('Step-3.2'!G13*LN('Step-3.1.a'!G13))</f>
        <v>0.99778023854572695</v>
      </c>
      <c r="H13" s="63">
        <f>EXP('Step-3.2'!H13*LN('Step-3.1.a'!H13))</f>
        <v>0.99656848498966177</v>
      </c>
      <c r="I13" s="63">
        <f>EXP('Step-3.2'!I13*LN('Step-3.1.a'!I13))</f>
        <v>0.9921290505673972</v>
      </c>
      <c r="J13" s="63">
        <f>EXP('Step-3.2'!J13*LN('Step-3.1.a'!J13))</f>
        <v>0.97741456559344586</v>
      </c>
      <c r="K13" s="63">
        <f>EXP('Step-3.2'!K13*LN('Step-3.1.a'!K13))</f>
        <v>0.94353533578978543</v>
      </c>
      <c r="L13" s="63">
        <f>EXP('Step-3.2'!L13*LN('Step-3.1.a'!L13))</f>
        <v>0.86049555281687851</v>
      </c>
      <c r="M13" s="63">
        <f>EXP('Step-3.2'!M13*LN('Step-3.1.a'!M13))</f>
        <v>0.62028148042146425</v>
      </c>
    </row>
    <row r="14" spans="1:13" x14ac:dyDescent="0.2">
      <c r="B14" s="7"/>
      <c r="C14" s="4" t="s">
        <v>21</v>
      </c>
      <c r="D14" s="63">
        <f>EXP('Step-3.2'!D14*LN('Step-3.1.a'!D14))</f>
        <v>0.99681829247657161</v>
      </c>
      <c r="E14" s="63">
        <f>EXP('Step-3.2'!E14*LN('Step-3.1.a'!E14))</f>
        <v>0.99960900901010052</v>
      </c>
      <c r="F14" s="63">
        <f>EXP('Step-3.2'!F14*LN('Step-3.1.a'!F14))</f>
        <v>0.99936540867863688</v>
      </c>
      <c r="G14" s="63">
        <f>EXP('Step-3.2'!G14*LN('Step-3.1.a'!G14))</f>
        <v>0.99772658984111773</v>
      </c>
      <c r="H14" s="63">
        <f>EXP('Step-3.2'!H14*LN('Step-3.1.a'!H14))</f>
        <v>0.99669095998082158</v>
      </c>
      <c r="I14" s="63">
        <f>EXP('Step-3.2'!I14*LN('Step-3.1.a'!I14))</f>
        <v>0.99344414933205483</v>
      </c>
      <c r="J14" s="63">
        <f>EXP('Step-3.2'!J14*LN('Step-3.1.a'!J14))</f>
        <v>0.9821871325040481</v>
      </c>
      <c r="K14" s="63">
        <f>EXP('Step-3.2'!K14*LN('Step-3.1.a'!K14))</f>
        <v>0.95359088393736935</v>
      </c>
      <c r="L14" s="63">
        <f>EXP('Step-3.2'!L14*LN('Step-3.1.a'!L14))</f>
        <v>0.89053517672313687</v>
      </c>
      <c r="M14" s="63">
        <f>EXP('Step-3.2'!M14*LN('Step-3.1.a'!M14))</f>
        <v>0.6914250069119442</v>
      </c>
    </row>
    <row r="15" spans="1:13" ht="16" customHeight="1" x14ac:dyDescent="0.2">
      <c r="A15" s="15" t="s">
        <v>20</v>
      </c>
      <c r="B15" s="12" t="s">
        <v>19</v>
      </c>
      <c r="C15" s="5" t="s">
        <v>18</v>
      </c>
      <c r="D15" s="71" t="s">
        <v>56</v>
      </c>
      <c r="E15" s="71" t="s">
        <v>56</v>
      </c>
      <c r="F15" s="71" t="s">
        <v>56</v>
      </c>
      <c r="G15" s="71" t="s">
        <v>56</v>
      </c>
      <c r="H15" s="71" t="s">
        <v>56</v>
      </c>
      <c r="I15" s="71" t="s">
        <v>56</v>
      </c>
      <c r="J15" s="71" t="s">
        <v>56</v>
      </c>
      <c r="K15" s="71" t="s">
        <v>56</v>
      </c>
      <c r="L15" s="71" t="s">
        <v>56</v>
      </c>
      <c r="M15" s="71" t="s">
        <v>56</v>
      </c>
    </row>
    <row r="16" spans="1:13" x14ac:dyDescent="0.2">
      <c r="A16" s="15" t="s">
        <v>17</v>
      </c>
      <c r="B16" s="64" t="s">
        <v>56</v>
      </c>
      <c r="C16" s="5" t="s">
        <v>16</v>
      </c>
      <c r="D16" s="63">
        <f>EXP('Step-3.2'!D16*LN('Step-3.1.a'!D16))</f>
        <v>0.99577569043380887</v>
      </c>
      <c r="E16" s="63">
        <f>EXP('Step-3.2'!E16*LN('Step-3.1.a'!E16))</f>
        <v>0.99926762662947277</v>
      </c>
      <c r="F16" s="63">
        <f>EXP('Step-3.2'!F16*LN('Step-3.1.a'!F16))</f>
        <v>0.9991832371613717</v>
      </c>
      <c r="G16" s="63">
        <f>EXP('Step-3.2'!G16*LN('Step-3.1.a'!G16))</f>
        <v>0.99645826772378909</v>
      </c>
      <c r="H16" s="63">
        <f>EXP('Step-3.2'!H16*LN('Step-3.1.a'!H16))</f>
        <v>0.99498377872079491</v>
      </c>
      <c r="I16" s="63">
        <f>EXP('Step-3.2'!I16*LN('Step-3.1.a'!I16))</f>
        <v>0.99095646726306263</v>
      </c>
      <c r="J16" s="63">
        <f>EXP('Step-3.2'!J16*LN('Step-3.1.a'!J16))</f>
        <v>0.97709811871587648</v>
      </c>
      <c r="K16" s="63">
        <f>EXP('Step-3.2'!K16*LN('Step-3.1.a'!K16))</f>
        <v>0.9464129844720508</v>
      </c>
      <c r="L16" s="63">
        <f>EXP('Step-3.2'!L16*LN('Step-3.1.a'!L16))</f>
        <v>0.86992081361121287</v>
      </c>
      <c r="M16" s="63">
        <f>EXP('Step-3.2'!M16*LN('Step-3.1.a'!M16))</f>
        <v>0.66713922572184681</v>
      </c>
    </row>
    <row r="17" spans="1:14" ht="16" customHeight="1" x14ac:dyDescent="0.2">
      <c r="A17" s="33"/>
      <c r="B17" s="33"/>
      <c r="C17" s="61" t="s">
        <v>15</v>
      </c>
      <c r="D17" s="63">
        <f>EXP('Step-3.2'!D17*LN('Step-3.1.a'!D17))</f>
        <v>0.99435220584836581</v>
      </c>
      <c r="E17" s="63">
        <f>EXP('Step-3.2'!E17*LN('Step-3.1.a'!E17))</f>
        <v>0.99871285967886358</v>
      </c>
      <c r="F17" s="63">
        <f>EXP('Step-3.2'!F17*LN('Step-3.1.a'!F17))</f>
        <v>0.99860486785079761</v>
      </c>
      <c r="G17" s="63">
        <f>EXP('Step-3.2'!G17*LN('Step-3.1.a'!G17))</f>
        <v>0.99304445903217808</v>
      </c>
      <c r="H17" s="63">
        <f>EXP('Step-3.2'!H17*LN('Step-3.1.a'!H17))</f>
        <v>0.98625618273709159</v>
      </c>
      <c r="I17" s="63">
        <f>EXP('Step-3.2'!I17*LN('Step-3.1.a'!I17))</f>
        <v>0.98016483653380626</v>
      </c>
      <c r="J17" s="63">
        <f>EXP('Step-3.2'!J17*LN('Step-3.1.a'!J17))</f>
        <v>0.96008862280969676</v>
      </c>
      <c r="K17" s="63">
        <f>EXP('Step-3.2'!K17*LN('Step-3.1.a'!K17))</f>
        <v>0.91316199724278702</v>
      </c>
      <c r="L17" s="63">
        <f>EXP('Step-3.2'!L17*LN('Step-3.1.a'!L17))</f>
        <v>0.82752561965687166</v>
      </c>
      <c r="M17" s="63">
        <f>EXP('Step-3.2'!M17*LN('Step-3.1.a'!M17))</f>
        <v>0.61838391407612392</v>
      </c>
    </row>
    <row r="18" spans="1:14" x14ac:dyDescent="0.2">
      <c r="D18" s="63"/>
      <c r="N18" s="63"/>
    </row>
    <row r="19" spans="1:14" x14ac:dyDescent="0.2">
      <c r="A19" s="1"/>
      <c r="B19" s="1"/>
    </row>
    <row r="20" spans="1:14" x14ac:dyDescent="0.2">
      <c r="B20" s="1"/>
    </row>
    <row r="21" spans="1:14" x14ac:dyDescent="0.2">
      <c r="B21" s="1"/>
    </row>
    <row r="22" spans="1:14" x14ac:dyDescent="0.2">
      <c r="B22" s="1"/>
    </row>
    <row r="23" spans="1:14" x14ac:dyDescent="0.2">
      <c r="B23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AE345-CD49-0840-B4C7-5660C081FCF3}">
  <dimension ref="A1:O55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4" x14ac:dyDescent="0.2">
      <c r="A1" t="s">
        <v>130</v>
      </c>
    </row>
    <row r="2" spans="1:14" x14ac:dyDescent="0.2">
      <c r="A2" s="60" t="s">
        <v>46</v>
      </c>
      <c r="B2" s="60" t="s">
        <v>45</v>
      </c>
      <c r="C2" s="60" t="s">
        <v>44</v>
      </c>
      <c r="D2" s="62" t="s">
        <v>97</v>
      </c>
      <c r="E2" s="62" t="s">
        <v>98</v>
      </c>
      <c r="F2" s="62" t="s">
        <v>99</v>
      </c>
      <c r="G2" s="62" t="s">
        <v>100</v>
      </c>
      <c r="H2" s="62" t="s">
        <v>101</v>
      </c>
      <c r="I2" s="62" t="s">
        <v>102</v>
      </c>
      <c r="J2" s="62" t="s">
        <v>103</v>
      </c>
      <c r="K2" s="62" t="s">
        <v>104</v>
      </c>
      <c r="L2" s="62" t="s">
        <v>105</v>
      </c>
      <c r="M2" s="62" t="s">
        <v>106</v>
      </c>
      <c r="N2" s="62" t="s">
        <v>93</v>
      </c>
    </row>
    <row r="3" spans="1:14" x14ac:dyDescent="0.2">
      <c r="A3" s="8" t="s">
        <v>40</v>
      </c>
      <c r="B3" s="16" t="s">
        <v>39</v>
      </c>
      <c r="C3" s="4" t="s">
        <v>107</v>
      </c>
      <c r="D3" s="38" t="s">
        <v>56</v>
      </c>
      <c r="E3" s="38" t="s">
        <v>56</v>
      </c>
      <c r="F3" s="38" t="s">
        <v>56</v>
      </c>
      <c r="G3" s="38" t="s">
        <v>56</v>
      </c>
      <c r="H3" s="38" t="s">
        <v>56</v>
      </c>
      <c r="I3" s="38" t="s">
        <v>56</v>
      </c>
      <c r="J3" s="38" t="s">
        <v>56</v>
      </c>
      <c r="K3" s="38" t="s">
        <v>56</v>
      </c>
      <c r="L3" s="38" t="s">
        <v>56</v>
      </c>
      <c r="M3" s="38" t="s">
        <v>56</v>
      </c>
      <c r="N3" s="63"/>
    </row>
    <row r="4" spans="1:14" ht="16" customHeight="1" x14ac:dyDescent="0.2">
      <c r="B4" s="16" t="s">
        <v>37</v>
      </c>
      <c r="C4" s="4" t="s">
        <v>36</v>
      </c>
      <c r="D4" s="38" t="s">
        <v>56</v>
      </c>
      <c r="E4" s="38" t="s">
        <v>56</v>
      </c>
      <c r="F4" s="38" t="s">
        <v>56</v>
      </c>
      <c r="G4" s="38" t="s">
        <v>56</v>
      </c>
      <c r="H4" s="38" t="s">
        <v>56</v>
      </c>
      <c r="I4" s="38" t="s">
        <v>56</v>
      </c>
      <c r="J4" s="38" t="s">
        <v>56</v>
      </c>
      <c r="K4" s="38" t="s">
        <v>56</v>
      </c>
      <c r="L4" s="38" t="s">
        <v>56</v>
      </c>
      <c r="M4" s="38" t="s">
        <v>56</v>
      </c>
      <c r="N4" s="63"/>
    </row>
    <row r="5" spans="1:14" x14ac:dyDescent="0.2">
      <c r="B5" s="16" t="s">
        <v>35</v>
      </c>
      <c r="C5" s="4" t="s">
        <v>34</v>
      </c>
      <c r="D5" s="38" t="s">
        <v>56</v>
      </c>
      <c r="E5" s="38" t="s">
        <v>56</v>
      </c>
      <c r="F5" s="38" t="s">
        <v>56</v>
      </c>
      <c r="G5" s="38" t="s">
        <v>56</v>
      </c>
      <c r="H5" s="38" t="s">
        <v>56</v>
      </c>
      <c r="I5" s="38" t="s">
        <v>56</v>
      </c>
      <c r="J5" s="38" t="s">
        <v>56</v>
      </c>
      <c r="K5" s="38" t="s">
        <v>56</v>
      </c>
      <c r="L5" s="38" t="s">
        <v>56</v>
      </c>
      <c r="M5" s="38" t="s">
        <v>56</v>
      </c>
      <c r="N5" s="63"/>
    </row>
    <row r="6" spans="1:14" ht="16" customHeight="1" x14ac:dyDescent="0.2">
      <c r="A6" s="15" t="s">
        <v>33</v>
      </c>
      <c r="B6" s="12" t="s">
        <v>32</v>
      </c>
      <c r="C6" s="5" t="s">
        <v>31</v>
      </c>
      <c r="D6" s="63">
        <f>1+((D24-1)*(1-'Step-3.1.a'!D6)*'Step-3.2'!D6/(1-'Step-3.3'!D6))</f>
        <v>4.8372804182008511E-2</v>
      </c>
      <c r="E6" s="63">
        <f>4+((E24-4)*(1-'Step-3.1.a'!E6)*'Step-3.2'!E6/(1-'Step-3.3'!E6))</f>
        <v>1.5823649030105944</v>
      </c>
      <c r="F6" s="63">
        <f>10+((F24-10)*(1-'Step-3.1.a'!F6)*'Step-3.2'!F6/(1-'Step-3.3'!F6))</f>
        <v>5.4659040090490265</v>
      </c>
      <c r="G6" s="63">
        <f>10+((G24-10)*(1-'Step-3.1.a'!G6)*'Step-3.2'!G6/(1-'Step-3.3'!G6))</f>
        <v>5.9340672094128113</v>
      </c>
      <c r="H6" s="63">
        <f>10+((H24-10)*(1-'Step-3.1.a'!H6)*'Step-3.2'!H6/(1-'Step-3.3'!H6))</f>
        <v>5.0912952343523807</v>
      </c>
      <c r="I6" s="63">
        <f>10+((I24-10)*(1-'Step-3.1.a'!I6)*'Step-3.2'!I6/(1-'Step-3.3'!I6))</f>
        <v>5.6014839019723084</v>
      </c>
      <c r="J6" s="63">
        <f>10+((J24-10)*(1-'Step-3.1.a'!J6)*'Step-3.2'!J6/(1-'Step-3.3'!J6))</f>
        <v>5.8639854898703749</v>
      </c>
      <c r="K6" s="63">
        <f>10+((K24-10)*(1-'Step-3.1.a'!K6)*'Step-3.2'!K6/(1-'Step-3.3'!K6))</f>
        <v>5.7637350712052573</v>
      </c>
      <c r="L6" s="63">
        <f>10+((L24-10)*(1-'Step-3.1.a'!L6)*'Step-3.2'!L6/(1-'Step-3.3'!L6))</f>
        <v>5.6521275117540464</v>
      </c>
      <c r="M6" s="63">
        <f>10+((M24-10)*(1-'Step-3.1.a'!M6)*'Step-3.2'!M6/(1-'Step-3.3'!M6))</f>
        <v>5.6199227682465471</v>
      </c>
      <c r="N6" s="63">
        <f>N24/'Step-3.2'!N6</f>
        <v>6.0354761374875467</v>
      </c>
    </row>
    <row r="7" spans="1:14" ht="16" customHeight="1" x14ac:dyDescent="0.2">
      <c r="B7" s="14"/>
      <c r="C7" s="13" t="s">
        <v>30</v>
      </c>
      <c r="D7" s="63">
        <f>1+((D25-1)*(1-'Step-3.1.a'!D7)*'Step-3.2'!D7/(1-'Step-3.3'!D7))</f>
        <v>5.6160925623203406E-2</v>
      </c>
      <c r="E7" s="63">
        <f>4+((E25-4)*(1-'Step-3.1.a'!E7)*'Step-3.2'!E7/(1-'Step-3.3'!E7))</f>
        <v>1.567426198485613</v>
      </c>
      <c r="F7" s="63">
        <f>10+((F25-10)*(1-'Step-3.1.a'!F7)*'Step-3.2'!F7/(1-'Step-3.3'!F7))</f>
        <v>5.2853505220958619</v>
      </c>
      <c r="G7" s="63">
        <f>10+((G25-10)*(1-'Step-3.1.a'!G7)*'Step-3.2'!G7/(1-'Step-3.3'!G7))</f>
        <v>5.8147581848553758</v>
      </c>
      <c r="H7" s="63">
        <f>10+((H25-10)*(1-'Step-3.1.a'!H7)*'Step-3.2'!H7/(1-'Step-3.3'!H7))</f>
        <v>5.5305439189758729</v>
      </c>
      <c r="I7" s="63">
        <f>10+((I25-10)*(1-'Step-3.1.a'!I7)*'Step-3.2'!I7/(1-'Step-3.3'!I7))</f>
        <v>5.6677721613367407</v>
      </c>
      <c r="J7" s="63">
        <f>10+((J25-10)*(1-'Step-3.1.a'!J7)*'Step-3.2'!J7/(1-'Step-3.3'!J7))</f>
        <v>5.6395078838200829</v>
      </c>
      <c r="K7" s="63">
        <f>10+((K25-10)*(1-'Step-3.1.a'!K7)*'Step-3.2'!K7/(1-'Step-3.3'!K7))</f>
        <v>5.6968631398458314</v>
      </c>
      <c r="L7" s="63">
        <f>10+((L25-10)*(1-'Step-3.1.a'!L7)*'Step-3.2'!L7/(1-'Step-3.3'!L7))</f>
        <v>5.6875803440866655</v>
      </c>
      <c r="M7" s="63">
        <f>10+((M25-10)*(1-'Step-3.1.a'!M7)*'Step-3.2'!M7/(1-'Step-3.3'!M7))</f>
        <v>5.5472797830658074</v>
      </c>
      <c r="N7" s="63">
        <f>N25/'Step-3.2'!N7</f>
        <v>6.2937226991208552</v>
      </c>
    </row>
    <row r="8" spans="1:14" ht="16" customHeight="1" x14ac:dyDescent="0.2">
      <c r="B8" s="12" t="s">
        <v>29</v>
      </c>
      <c r="C8" s="5" t="s">
        <v>28</v>
      </c>
      <c r="D8" s="63">
        <f>1+((D26-1)*(1-'Step-3.1.a'!D8)*'Step-3.2'!D8/(1-'Step-3.3'!D8))</f>
        <v>5.1159883862567423E-2</v>
      </c>
      <c r="E8" s="63">
        <f>4+((E26-4)*(1-'Step-3.1.a'!E8)*'Step-3.2'!E8/(1-'Step-3.3'!E8))</f>
        <v>1.5799697731127456</v>
      </c>
      <c r="F8" s="63">
        <f>10+((F26-10)*(1-'Step-3.1.a'!F8)*'Step-3.2'!F8/(1-'Step-3.3'!F8))</f>
        <v>5.3371983611968128</v>
      </c>
      <c r="G8" s="63">
        <f>10+((G26-10)*(1-'Step-3.1.a'!G8)*'Step-3.2'!G8/(1-'Step-3.3'!G8))</f>
        <v>5.5716293470037401</v>
      </c>
      <c r="H8" s="63">
        <f>10+((H26-10)*(1-'Step-3.1.a'!H8)*'Step-3.2'!H8/(1-'Step-3.3'!H8))</f>
        <v>5.3794529872711685</v>
      </c>
      <c r="I8" s="63">
        <f>10+((I26-10)*(1-'Step-3.1.a'!I8)*'Step-3.2'!I8/(1-'Step-3.3'!I8))</f>
        <v>5.8313994052443032</v>
      </c>
      <c r="J8" s="63">
        <f>10+((J26-10)*(1-'Step-3.1.a'!J8)*'Step-3.2'!J8/(1-'Step-3.3'!J8))</f>
        <v>5.7834164545083295</v>
      </c>
      <c r="K8" s="63">
        <f>10+((K26-10)*(1-'Step-3.1.a'!K8)*'Step-3.2'!K8/(1-'Step-3.3'!K8))</f>
        <v>5.7325415686217518</v>
      </c>
      <c r="L8" s="63">
        <f>10+((L26-10)*(1-'Step-3.1.a'!L8)*'Step-3.2'!L8/(1-'Step-3.3'!L8))</f>
        <v>5.6629873910601809</v>
      </c>
      <c r="M8" s="63">
        <f>10+((M26-10)*(1-'Step-3.1.a'!M8)*'Step-3.2'!M8/(1-'Step-3.3'!M8))</f>
        <v>5.7685055448868585</v>
      </c>
      <c r="N8" s="63">
        <f>N26/'Step-3.2'!N8</f>
        <v>6.6220281391688358</v>
      </c>
    </row>
    <row r="9" spans="1:14" ht="16" customHeight="1" x14ac:dyDescent="0.2">
      <c r="B9" s="7"/>
      <c r="C9" s="4" t="s">
        <v>27</v>
      </c>
      <c r="D9" s="63">
        <f>1+((D27-1)*(1-'Step-3.1.a'!D9)*'Step-3.2'!D9/(1-'Step-3.3'!D9))</f>
        <v>5.1212081208177218E-2</v>
      </c>
      <c r="E9" s="63">
        <f>4+((E27-4)*(1-'Step-3.1.a'!E9)*'Step-3.2'!E9/(1-'Step-3.3'!E9))</f>
        <v>1.5838730560722971</v>
      </c>
      <c r="F9" s="63">
        <f>10+((F27-10)*(1-'Step-3.1.a'!F9)*'Step-3.2'!F9/(1-'Step-3.3'!F9))</f>
        <v>5.2217526543242716</v>
      </c>
      <c r="G9" s="63">
        <f>10+((G27-10)*(1-'Step-3.1.a'!G9)*'Step-3.2'!G9/(1-'Step-3.3'!G9))</f>
        <v>5.6455720923110224</v>
      </c>
      <c r="H9" s="63">
        <f>10+((H27-10)*(1-'Step-3.1.a'!H9)*'Step-3.2'!H9/(1-'Step-3.3'!H9))</f>
        <v>5.4659151400667225</v>
      </c>
      <c r="I9" s="63">
        <f>10+((I27-10)*(1-'Step-3.1.a'!I9)*'Step-3.2'!I9/(1-'Step-3.3'!I9))</f>
        <v>5.9638241873886839</v>
      </c>
      <c r="J9" s="63">
        <f>10+((J27-10)*(1-'Step-3.1.a'!J9)*'Step-3.2'!J9/(1-'Step-3.3'!J9))</f>
        <v>5.7970348931730991</v>
      </c>
      <c r="K9" s="63">
        <f>10+((K27-10)*(1-'Step-3.1.a'!K9)*'Step-3.2'!K9/(1-'Step-3.3'!K9))</f>
        <v>5.5700128459749862</v>
      </c>
      <c r="L9" s="63">
        <f>10+((L27-10)*(1-'Step-3.1.a'!L9)*'Step-3.2'!L9/(1-'Step-3.3'!L9))</f>
        <v>5.6594834993150833</v>
      </c>
      <c r="M9" s="63">
        <f>10+((M27-10)*(1-'Step-3.1.a'!M9)*'Step-3.2'!M9/(1-'Step-3.3'!M9))</f>
        <v>5.7216633909705985</v>
      </c>
      <c r="N9" s="63">
        <f>N27/'Step-3.2'!N9</f>
        <v>6.7780538639387338</v>
      </c>
    </row>
    <row r="10" spans="1:14" ht="16" customHeight="1" x14ac:dyDescent="0.2">
      <c r="B10" s="12" t="s">
        <v>26</v>
      </c>
      <c r="C10" s="5" t="s">
        <v>25</v>
      </c>
      <c r="D10" s="63">
        <f>1+((D28-1)*(1-'Step-3.1.a'!D10)*'Step-3.2'!D10/(1-'Step-3.3'!D10))</f>
        <v>5.0418497353746372E-2</v>
      </c>
      <c r="E10" s="63">
        <f>4+((E28-4)*(1-'Step-3.1.a'!E10)*'Step-3.2'!E10/(1-'Step-3.3'!E10))</f>
        <v>1.5808911575913744</v>
      </c>
      <c r="F10" s="63">
        <f>10+((F28-10)*(1-'Step-3.1.a'!F10)*'Step-3.2'!F10/(1-'Step-3.3'!F10))</f>
        <v>5.3270150761246517</v>
      </c>
      <c r="G10" s="63">
        <f>10+((G28-10)*(1-'Step-3.1.a'!G10)*'Step-3.2'!G10/(1-'Step-3.3'!G10))</f>
        <v>5.7860709371668495</v>
      </c>
      <c r="H10" s="63">
        <f>10+((H28-10)*(1-'Step-3.1.a'!H10)*'Step-3.2'!H10/(1-'Step-3.3'!H10))</f>
        <v>5.284584205540118</v>
      </c>
      <c r="I10" s="63">
        <f>10+((I28-10)*(1-'Step-3.1.a'!I10)*'Step-3.2'!I10/(1-'Step-3.3'!I10))</f>
        <v>5.6972240507826992</v>
      </c>
      <c r="J10" s="63">
        <f>10+((J28-10)*(1-'Step-3.1.a'!J10)*'Step-3.2'!J10/(1-'Step-3.3'!J10))</f>
        <v>5.8340884056526745</v>
      </c>
      <c r="K10" s="63">
        <f>10+((K28-10)*(1-'Step-3.1.a'!K10)*'Step-3.2'!K10/(1-'Step-3.3'!K10))</f>
        <v>5.5996713566880922</v>
      </c>
      <c r="L10" s="63">
        <f>10+((L28-10)*(1-'Step-3.1.a'!L10)*'Step-3.2'!L10/(1-'Step-3.3'!L10))</f>
        <v>5.5475732699006413</v>
      </c>
      <c r="M10" s="63">
        <f>10+((M28-10)*(1-'Step-3.1.a'!M10)*'Step-3.2'!M10/(1-'Step-3.3'!M10))</f>
        <v>5.6325866999803909</v>
      </c>
      <c r="N10" s="63">
        <f>N28/'Step-3.2'!N10</f>
        <v>6.17782861527236</v>
      </c>
    </row>
    <row r="11" spans="1:14" ht="16" customHeight="1" x14ac:dyDescent="0.2">
      <c r="B11" s="7"/>
      <c r="C11" s="4" t="s">
        <v>24</v>
      </c>
      <c r="D11" s="63">
        <f>1+((D29-1)*(1-'Step-3.1.a'!D11)*'Step-3.2'!D11/(1-'Step-3.3'!D11))</f>
        <v>5.4240443703690633E-2</v>
      </c>
      <c r="E11" s="63">
        <f>4+((E29-4)*(1-'Step-3.1.a'!E11)*'Step-3.2'!E11/(1-'Step-3.3'!E11))</f>
        <v>1.5806735718804865</v>
      </c>
      <c r="F11" s="63">
        <f>10+((F29-10)*(1-'Step-3.1.a'!F11)*'Step-3.2'!F11/(1-'Step-3.3'!F11))</f>
        <v>5.3175788873460501</v>
      </c>
      <c r="G11" s="63">
        <f>10+((G29-10)*(1-'Step-3.1.a'!G11)*'Step-3.2'!G11/(1-'Step-3.3'!G11))</f>
        <v>5.7879970760167643</v>
      </c>
      <c r="H11" s="63">
        <f>10+((H29-10)*(1-'Step-3.1.a'!H11)*'Step-3.2'!H11/(1-'Step-3.3'!H11))</f>
        <v>5.3312150076290887</v>
      </c>
      <c r="I11" s="63">
        <f>10+((I29-10)*(1-'Step-3.1.a'!I11)*'Step-3.2'!I11/(1-'Step-3.3'!I11))</f>
        <v>5.8374215935568667</v>
      </c>
      <c r="J11" s="63">
        <f>10+((J29-10)*(1-'Step-3.1.a'!J11)*'Step-3.2'!J11/(1-'Step-3.3'!J11))</f>
        <v>5.7580775136662101</v>
      </c>
      <c r="K11" s="63">
        <f>10+((K29-10)*(1-'Step-3.1.a'!K11)*'Step-3.2'!K11/(1-'Step-3.3'!K11))</f>
        <v>5.4231976115960725</v>
      </c>
      <c r="L11" s="63">
        <f>10+((L29-10)*(1-'Step-3.1.a'!L11)*'Step-3.2'!L11/(1-'Step-3.3'!L11))</f>
        <v>5.5581277462647298</v>
      </c>
      <c r="M11" s="63">
        <f>10+((M29-10)*(1-'Step-3.1.a'!M11)*'Step-3.2'!M11/(1-'Step-3.3'!M11))</f>
        <v>5.6997486695296287</v>
      </c>
      <c r="N11" s="63">
        <f>N29/'Step-3.2'!N11</f>
        <v>7.0488008277232348</v>
      </c>
    </row>
    <row r="12" spans="1:14" x14ac:dyDescent="0.2">
      <c r="B12" s="7"/>
      <c r="C12" s="4" t="s">
        <v>23</v>
      </c>
      <c r="D12" s="63">
        <f>1+((D30-1)*(1-'Step-3.1.a'!D12)*'Step-3.2'!D12/(1-'Step-3.3'!D12))</f>
        <v>3.6670326433920986E-2</v>
      </c>
      <c r="E12" s="63">
        <f>4+((E30-4)*(1-'Step-3.1.a'!E12)*'Step-3.2'!E12/(1-'Step-3.3'!E12))</f>
        <v>1.5766008719665807</v>
      </c>
      <c r="F12" s="63">
        <f>10+((F30-10)*(1-'Step-3.1.a'!F12)*'Step-3.2'!F12/(1-'Step-3.3'!F12))</f>
        <v>5.3357318646885386</v>
      </c>
      <c r="G12" s="63">
        <f>10+((G30-10)*(1-'Step-3.1.a'!G12)*'Step-3.2'!G12/(1-'Step-3.3'!G12))</f>
        <v>5.5220855695347693</v>
      </c>
      <c r="H12" s="63">
        <f>10+((H30-10)*(1-'Step-3.1.a'!H12)*'Step-3.2'!H12/(1-'Step-3.3'!H12))</f>
        <v>5.4233544370112847</v>
      </c>
      <c r="I12" s="63">
        <f>10+((I30-10)*(1-'Step-3.1.a'!I12)*'Step-3.2'!I12/(1-'Step-3.3'!I12))</f>
        <v>5.8760176207203401</v>
      </c>
      <c r="J12" s="63">
        <f>10+((J30-10)*(1-'Step-3.1.a'!J12)*'Step-3.2'!J12/(1-'Step-3.3'!J12))</f>
        <v>5.7941066613368353</v>
      </c>
      <c r="K12" s="63">
        <f>10+((K30-10)*(1-'Step-3.1.a'!K12)*'Step-3.2'!K12/(1-'Step-3.3'!K12))</f>
        <v>5.6237021279511179</v>
      </c>
      <c r="L12" s="63">
        <f>10+((L30-10)*(1-'Step-3.1.a'!L12)*'Step-3.2'!L12/(1-'Step-3.3'!L12))</f>
        <v>5.6339265994718906</v>
      </c>
      <c r="M12" s="63">
        <f>10+((M30-10)*(1-'Step-3.1.a'!M12)*'Step-3.2'!M12/(1-'Step-3.3'!M12))</f>
        <v>5.6225229292552736</v>
      </c>
      <c r="N12" s="63">
        <f>N30/'Step-3.2'!N12</f>
        <v>6.6976751813655246</v>
      </c>
    </row>
    <row r="13" spans="1:14" x14ac:dyDescent="0.2">
      <c r="B13" s="7"/>
      <c r="C13" s="4" t="s">
        <v>22</v>
      </c>
      <c r="D13" s="63">
        <f>1+((D31-1)*(1-'Step-3.1.a'!D13)*'Step-3.2'!D13/(1-'Step-3.3'!D13))</f>
        <v>5.076244559006704E-2</v>
      </c>
      <c r="E13" s="63">
        <f>4+((E31-4)*(1-'Step-3.1.a'!E13)*'Step-3.2'!E13/(1-'Step-3.3'!E13))</f>
        <v>1.5780912733414985</v>
      </c>
      <c r="F13" s="63">
        <f>10+((F31-10)*(1-'Step-3.1.a'!F13)*'Step-3.2'!F13/(1-'Step-3.3'!F13))</f>
        <v>5.6220541946019775</v>
      </c>
      <c r="G13" s="63">
        <f>10+((G31-10)*(1-'Step-3.1.a'!G13)*'Step-3.2'!G13/(1-'Step-3.3'!G13))</f>
        <v>5.6001389820130063</v>
      </c>
      <c r="H13" s="63">
        <f>10+((H31-10)*(1-'Step-3.1.a'!H13)*'Step-3.2'!H13/(1-'Step-3.3'!H13))</f>
        <v>5.4626691515510677</v>
      </c>
      <c r="I13" s="63">
        <f>10+((I31-10)*(1-'Step-3.1.a'!I13)*'Step-3.2'!I13/(1-'Step-3.3'!I13))</f>
        <v>5.8382818490511657</v>
      </c>
      <c r="J13" s="63">
        <f>10+((J31-10)*(1-'Step-3.1.a'!J13)*'Step-3.2'!J13/(1-'Step-3.3'!J13))</f>
        <v>5.8059961526448243</v>
      </c>
      <c r="K13" s="63">
        <f>10+((K31-10)*(1-'Step-3.1.a'!K13)*'Step-3.2'!K13/(1-'Step-3.3'!K13))</f>
        <v>5.7192900135077869</v>
      </c>
      <c r="L13" s="63">
        <f>10+((L31-10)*(1-'Step-3.1.a'!L13)*'Step-3.2'!L13/(1-'Step-3.3'!L13))</f>
        <v>5.7297249797623895</v>
      </c>
      <c r="M13" s="63">
        <f>10+((M31-10)*(1-'Step-3.1.a'!M13)*'Step-3.2'!M13/(1-'Step-3.3'!M13))</f>
        <v>5.6031135082143244</v>
      </c>
      <c r="N13" s="63">
        <f>N31/'Step-3.2'!N13</f>
        <v>6.2505387003048245</v>
      </c>
    </row>
    <row r="14" spans="1:14" x14ac:dyDescent="0.2">
      <c r="B14" s="7"/>
      <c r="C14" s="4" t="s">
        <v>21</v>
      </c>
      <c r="D14" s="63">
        <f>1+((D32-1)*(1-'Step-3.1.a'!D14)*'Step-3.2'!D14/(1-'Step-3.3'!D14))</f>
        <v>5.3446154762127662E-2</v>
      </c>
      <c r="E14" s="63">
        <f>4+((E32-4)*(1-'Step-3.1.a'!E14)*'Step-3.2'!E14/(1-'Step-3.3'!E14))</f>
        <v>1.5786246069745657</v>
      </c>
      <c r="F14" s="63">
        <f>10+((F32-10)*(1-'Step-3.1.a'!F14)*'Step-3.2'!F14/(1-'Step-3.3'!F14))</f>
        <v>5.4077981844454319</v>
      </c>
      <c r="G14" s="63">
        <f>10+((G32-10)*(1-'Step-3.1.a'!G14)*'Step-3.2'!G14/(1-'Step-3.3'!G14))</f>
        <v>5.5022382949384356</v>
      </c>
      <c r="H14" s="63">
        <f>10+((H32-10)*(1-'Step-3.1.a'!H14)*'Step-3.2'!H14/(1-'Step-3.3'!H14))</f>
        <v>5.2836723413301625</v>
      </c>
      <c r="I14" s="63">
        <f>10+((I32-10)*(1-'Step-3.1.a'!I14)*'Step-3.2'!I14/(1-'Step-3.3'!I14))</f>
        <v>5.7968108144134032</v>
      </c>
      <c r="J14" s="63">
        <f>10+((J32-10)*(1-'Step-3.1.a'!J14)*'Step-3.2'!J14/(1-'Step-3.3'!J14))</f>
        <v>5.8421749502950373</v>
      </c>
      <c r="K14" s="63">
        <f>10+((K32-10)*(1-'Step-3.1.a'!K14)*'Step-3.2'!K14/(1-'Step-3.3'!K14))</f>
        <v>5.7050269722722735</v>
      </c>
      <c r="L14" s="63">
        <f>10+((L32-10)*(1-'Step-3.1.a'!L14)*'Step-3.2'!L14/(1-'Step-3.3'!L14))</f>
        <v>5.6399698333800421</v>
      </c>
      <c r="M14" s="63">
        <f>10+((M32-10)*(1-'Step-3.1.a'!M14)*'Step-3.2'!M14/(1-'Step-3.3'!M14))</f>
        <v>5.8141383122935917</v>
      </c>
      <c r="N14" s="63">
        <f>N32/'Step-3.2'!N14</f>
        <v>6.677208582656502</v>
      </c>
    </row>
    <row r="15" spans="1:14" ht="16" customHeight="1" x14ac:dyDescent="0.2">
      <c r="A15" s="15" t="s">
        <v>20</v>
      </c>
      <c r="B15" s="12" t="s">
        <v>19</v>
      </c>
      <c r="C15" s="5" t="s">
        <v>18</v>
      </c>
      <c r="D15" s="70" t="s">
        <v>56</v>
      </c>
      <c r="E15" s="70" t="s">
        <v>56</v>
      </c>
      <c r="F15" s="71" t="s">
        <v>56</v>
      </c>
      <c r="G15" s="71" t="s">
        <v>56</v>
      </c>
      <c r="H15" s="71" t="s">
        <v>56</v>
      </c>
      <c r="I15" s="71" t="s">
        <v>56</v>
      </c>
      <c r="J15" s="71" t="s">
        <v>56</v>
      </c>
      <c r="K15" s="71" t="s">
        <v>56</v>
      </c>
      <c r="L15" s="71" t="s">
        <v>56</v>
      </c>
      <c r="M15" s="71" t="s">
        <v>56</v>
      </c>
      <c r="N15" s="63"/>
    </row>
    <row r="16" spans="1:14" x14ac:dyDescent="0.2">
      <c r="A16" s="15" t="s">
        <v>17</v>
      </c>
      <c r="B16" s="64" t="s">
        <v>56</v>
      </c>
      <c r="C16" s="5" t="s">
        <v>16</v>
      </c>
      <c r="D16" s="63">
        <f>1+((D34-1)*(1-'Step-3.1.a'!D16)*'Step-3.2'!D16/(1-'Step-3.3'!D16))</f>
        <v>5.796130389614973E-2</v>
      </c>
      <c r="E16" s="63">
        <f>4+((E34-4)*(1-'Step-3.1.a'!E16)*'Step-3.2'!E16/(1-'Step-3.3'!E16))</f>
        <v>1.563296268475928</v>
      </c>
      <c r="F16" s="63">
        <f>10+((F34-10)*(1-'Step-3.1.a'!F16)*'Step-3.2'!F16/(1-'Step-3.3'!F16))</f>
        <v>5.4311650732860395</v>
      </c>
      <c r="G16" s="63">
        <f>10+((G34-10)*(1-'Step-3.1.a'!G16)*'Step-3.2'!G16/(1-'Step-3.3'!G16))</f>
        <v>5.762092263211505</v>
      </c>
      <c r="H16" s="63">
        <f>10+((H34-10)*(1-'Step-3.1.a'!H16)*'Step-3.2'!H16/(1-'Step-3.3'!H16))</f>
        <v>5.2065612335296398</v>
      </c>
      <c r="I16" s="63">
        <f>10+((I34-10)*(1-'Step-3.1.a'!I16)*'Step-3.2'!I16/(1-'Step-3.3'!I16))</f>
        <v>5.7041739830001088</v>
      </c>
      <c r="J16" s="63">
        <f>10+((J34-10)*(1-'Step-3.1.a'!J16)*'Step-3.2'!J16/(1-'Step-3.3'!J16))</f>
        <v>5.7396136989300945</v>
      </c>
      <c r="K16" s="63">
        <f>10+((K34-10)*(1-'Step-3.1.a'!K16)*'Step-3.2'!K16/(1-'Step-3.3'!K16))</f>
        <v>5.6760965549788072</v>
      </c>
      <c r="L16" s="63">
        <f>10+((L34-10)*(1-'Step-3.1.a'!L16)*'Step-3.2'!L16/(1-'Step-3.3'!L16))</f>
        <v>5.6884844206368887</v>
      </c>
      <c r="M16" s="63">
        <f>10+((M34-10)*(1-'Step-3.1.a'!M16)*'Step-3.2'!M16/(1-'Step-3.3'!M16))</f>
        <v>5.608940308696539</v>
      </c>
      <c r="N16" s="63">
        <f>N34/'Step-3.2'!N16</f>
        <v>6.9398460667908095</v>
      </c>
    </row>
    <row r="17" spans="1:15" ht="16" customHeight="1" x14ac:dyDescent="0.2">
      <c r="A17" s="33"/>
      <c r="B17" s="33"/>
      <c r="C17" s="61" t="s">
        <v>15</v>
      </c>
      <c r="D17" s="63">
        <f>1+((D35-1)*(1-'Step-3.1.a'!D17)*'Step-3.2'!D17/(1-'Step-3.3'!D17))</f>
        <v>6.3264556345302592E-2</v>
      </c>
      <c r="E17" s="63">
        <f>4+((E35-4)*(1-'Step-3.1.a'!E17)*'Step-3.2'!E17/(1-'Step-3.3'!E17))</f>
        <v>1.5595223260121531</v>
      </c>
      <c r="F17" s="63">
        <f>10+((F35-10)*(1-'Step-3.1.a'!F17)*'Step-3.2'!F17/(1-'Step-3.3'!F17))</f>
        <v>5.3628535634762642</v>
      </c>
      <c r="G17" s="63">
        <f>10+((G35-10)*(1-'Step-3.1.a'!G17)*'Step-3.2'!G17/(1-'Step-3.3'!G17))</f>
        <v>6.1081184691510577</v>
      </c>
      <c r="H17" s="63">
        <f>10+((H35-10)*(1-'Step-3.1.a'!H17)*'Step-3.2'!H17/(1-'Step-3.3'!H17))</f>
        <v>5.2914427651307889</v>
      </c>
      <c r="I17" s="63">
        <f>10+((I35-10)*(1-'Step-3.1.a'!I17)*'Step-3.2'!I17/(1-'Step-3.3'!I17))</f>
        <v>5.3556672701074186</v>
      </c>
      <c r="J17" s="63">
        <f>10+((J35-10)*(1-'Step-3.1.a'!J17)*'Step-3.2'!J17/(1-'Step-3.3'!J17))</f>
        <v>5.6800720923255863</v>
      </c>
      <c r="K17" s="63">
        <f>10+((K35-10)*(1-'Step-3.1.a'!K17)*'Step-3.2'!K17/(1-'Step-3.3'!K17))</f>
        <v>5.5193597947414723</v>
      </c>
      <c r="L17" s="63">
        <f>10+((L35-10)*(1-'Step-3.1.a'!L17)*'Step-3.2'!L17/(1-'Step-3.3'!L17))</f>
        <v>5.5186571312653543</v>
      </c>
      <c r="M17" s="63">
        <f>10+((M35-10)*(1-'Step-3.1.a'!M17)*'Step-3.2'!M17/(1-'Step-3.3'!M17))</f>
        <v>5.4288508176416448</v>
      </c>
      <c r="N17" s="63">
        <f>N35/'Step-3.2'!N17</f>
        <v>6.9363240992443425</v>
      </c>
    </row>
    <row r="18" spans="1:15" x14ac:dyDescent="0.2">
      <c r="D18" s="63"/>
      <c r="O18" s="63"/>
    </row>
    <row r="19" spans="1:15" x14ac:dyDescent="0.2">
      <c r="A19" t="s">
        <v>127</v>
      </c>
    </row>
    <row r="20" spans="1:15" x14ac:dyDescent="0.2">
      <c r="A20" s="78" t="s">
        <v>46</v>
      </c>
      <c r="B20" s="78" t="s">
        <v>45</v>
      </c>
      <c r="C20" s="78" t="s">
        <v>44</v>
      </c>
      <c r="D20" s="62" t="s">
        <v>97</v>
      </c>
      <c r="E20" s="62" t="s">
        <v>98</v>
      </c>
      <c r="F20" s="62" t="s">
        <v>99</v>
      </c>
      <c r="G20" s="62" t="s">
        <v>100</v>
      </c>
      <c r="H20" s="62" t="s">
        <v>101</v>
      </c>
      <c r="I20" s="62" t="s">
        <v>102</v>
      </c>
      <c r="J20" s="62" t="s">
        <v>103</v>
      </c>
      <c r="K20" s="62" t="s">
        <v>104</v>
      </c>
      <c r="L20" s="62" t="s">
        <v>105</v>
      </c>
      <c r="M20" s="62" t="s">
        <v>106</v>
      </c>
      <c r="N20" s="62" t="s">
        <v>93</v>
      </c>
    </row>
    <row r="21" spans="1:15" x14ac:dyDescent="0.2">
      <c r="A21" s="8" t="s">
        <v>40</v>
      </c>
      <c r="B21" s="16" t="s">
        <v>39</v>
      </c>
      <c r="C21" s="4" t="s">
        <v>107</v>
      </c>
      <c r="D21" s="38" t="s">
        <v>56</v>
      </c>
      <c r="E21" s="38" t="s">
        <v>56</v>
      </c>
      <c r="F21" s="38" t="s">
        <v>56</v>
      </c>
      <c r="G21" s="38" t="s">
        <v>56</v>
      </c>
      <c r="H21" s="38" t="s">
        <v>56</v>
      </c>
      <c r="I21" s="38" t="s">
        <v>56</v>
      </c>
      <c r="J21" s="38" t="s">
        <v>56</v>
      </c>
      <c r="K21" s="38" t="s">
        <v>56</v>
      </c>
      <c r="L21" s="38" t="s">
        <v>56</v>
      </c>
      <c r="M21" s="38" t="s">
        <v>56</v>
      </c>
      <c r="N21" s="63"/>
    </row>
    <row r="22" spans="1:15" x14ac:dyDescent="0.2">
      <c r="B22" s="16" t="s">
        <v>37</v>
      </c>
      <c r="C22" s="4" t="s">
        <v>36</v>
      </c>
      <c r="D22" s="38" t="s">
        <v>56</v>
      </c>
      <c r="E22" s="38" t="s">
        <v>56</v>
      </c>
      <c r="F22" s="38" t="s">
        <v>56</v>
      </c>
      <c r="G22" s="38" t="s">
        <v>56</v>
      </c>
      <c r="H22" s="38" t="s">
        <v>56</v>
      </c>
      <c r="I22" s="38" t="s">
        <v>56</v>
      </c>
      <c r="J22" s="38" t="s">
        <v>56</v>
      </c>
      <c r="K22" s="38" t="s">
        <v>56</v>
      </c>
      <c r="L22" s="38" t="s">
        <v>56</v>
      </c>
      <c r="M22" s="38" t="s">
        <v>56</v>
      </c>
      <c r="N22" s="63"/>
    </row>
    <row r="23" spans="1:15" x14ac:dyDescent="0.2">
      <c r="B23" s="16" t="s">
        <v>35</v>
      </c>
      <c r="C23" s="4" t="s">
        <v>34</v>
      </c>
      <c r="D23" s="38" t="s">
        <v>56</v>
      </c>
      <c r="E23" s="38" t="s">
        <v>56</v>
      </c>
      <c r="F23" s="38" t="s">
        <v>56</v>
      </c>
      <c r="G23" s="38" t="s">
        <v>56</v>
      </c>
      <c r="H23" s="38" t="s">
        <v>56</v>
      </c>
      <c r="I23" s="38" t="s">
        <v>56</v>
      </c>
      <c r="J23" s="38" t="s">
        <v>56</v>
      </c>
      <c r="K23" s="38" t="s">
        <v>56</v>
      </c>
      <c r="L23" s="38" t="s">
        <v>56</v>
      </c>
      <c r="M23" s="38" t="s">
        <v>56</v>
      </c>
      <c r="N23" s="63"/>
    </row>
    <row r="24" spans="1:15" x14ac:dyDescent="0.2">
      <c r="A24" s="15" t="s">
        <v>33</v>
      </c>
      <c r="B24" s="12" t="s">
        <v>32</v>
      </c>
      <c r="C24" s="5" t="s">
        <v>31</v>
      </c>
      <c r="D24" s="24">
        <f>(1/'Step-3.1.b'!D6)-('Step-3.1.a'!D6/(1-'Step-3.1.a'!D6))</f>
        <v>4.8372804182008622E-2</v>
      </c>
      <c r="E24" s="24">
        <f>(1/'Step-3.1.b'!E6)-(4*('Step-3.1.a'!E6/(1-'Step-3.1.a'!E6)))</f>
        <v>1.5823724277943256</v>
      </c>
      <c r="F24" s="24">
        <f>(1/'Step-3.1.b'!F6)-(10*('Step-3.1.a'!F6/(1-'Step-3.1.a'!F6)))</f>
        <v>5.4659107359111658</v>
      </c>
      <c r="G24" s="24">
        <f>(1/'Step-3.1.b'!G6)-(10*('Step-3.1.a'!G6/(1-'Step-3.1.a'!G6)))</f>
        <v>5.9341869632680755</v>
      </c>
      <c r="H24" s="24">
        <f>(1/'Step-3.1.b'!H6)-(10*('Step-3.1.a'!H6/(1-'Step-3.1.a'!H6)))</f>
        <v>5.0924633069766969</v>
      </c>
      <c r="I24" s="24">
        <f>(1/'Step-3.1.b'!I6)-(10*('Step-3.1.a'!I6/(1-'Step-3.1.a'!I6)))</f>
        <v>5.6044391417992756</v>
      </c>
      <c r="J24" s="24">
        <f>(1/'Step-3.1.b'!J6)-(10*('Step-3.1.a'!J6/(1-'Step-3.1.a'!J6)))</f>
        <v>5.8717685734656015</v>
      </c>
      <c r="K24" s="24">
        <f>(1/'Step-3.1.b'!K6)-(10*('Step-3.1.a'!K6/(1-'Step-3.1.a'!K6)))</f>
        <v>5.781901911433124</v>
      </c>
      <c r="L24" s="24">
        <f>(1/'Step-3.1.b'!L6)-(10*('Step-3.1.a'!L6/(1-'Step-3.1.a'!L6)))</f>
        <v>5.6931697517225501</v>
      </c>
      <c r="M24" s="24">
        <f>(1/'Step-3.1.b'!M6)-(10*('Step-3.1.a'!M6/(1-'Step-3.1.a'!M6)))</f>
        <v>5.7198192419800904</v>
      </c>
      <c r="N24" s="24">
        <f>(1/'Step-3.1.b'!N6)</f>
        <v>6.4998682825997234</v>
      </c>
    </row>
    <row r="25" spans="1:15" x14ac:dyDescent="0.2">
      <c r="B25" s="14"/>
      <c r="C25" s="13" t="s">
        <v>30</v>
      </c>
      <c r="D25" s="24">
        <f>(1/'Step-3.1.b'!D7)-('Step-3.1.a'!D7/(1-'Step-3.1.a'!D7))</f>
        <v>5.6160925623203184E-2</v>
      </c>
      <c r="E25" s="24">
        <f>(1/'Step-3.1.b'!E7)-(4*('Step-3.1.a'!E7/(1-'Step-3.1.a'!E7)))</f>
        <v>1.5674297870364171</v>
      </c>
      <c r="F25" s="24">
        <f>(1/'Step-3.1.b'!F7)-(10*('Step-3.1.a'!F7/(1-'Step-3.1.a'!F7)))</f>
        <v>5.2853538377312361</v>
      </c>
      <c r="G25" s="24">
        <f>(1/'Step-3.1.b'!G7)-(10*('Step-3.1.a'!G7/(1-'Step-3.1.a'!G7)))</f>
        <v>5.8148166201563072</v>
      </c>
      <c r="H25" s="24">
        <f>(1/'Step-3.1.b'!H7)-(10*('Step-3.1.a'!H7/(1-'Step-3.1.a'!H7)))</f>
        <v>5.531048159987904</v>
      </c>
      <c r="I25" s="24">
        <f>(1/'Step-3.1.b'!I7)-(10*('Step-3.1.a'!I7/(1-'Step-3.1.a'!I7)))</f>
        <v>5.6691513880820139</v>
      </c>
      <c r="J25" s="24">
        <f>(1/'Step-3.1.b'!J7)-(10*('Step-3.1.a'!J7/(1-'Step-3.1.a'!J7)))</f>
        <v>5.6433945962711505</v>
      </c>
      <c r="K25" s="24">
        <f>(1/'Step-3.1.b'!K7)-(10*('Step-3.1.a'!K7/(1-'Step-3.1.a'!K7)))</f>
        <v>5.7056077668947864</v>
      </c>
      <c r="L25" s="24">
        <f>(1/'Step-3.1.b'!L7)-(10*('Step-3.1.a'!L7/(1-'Step-3.1.a'!L7)))</f>
        <v>5.7068915174554249</v>
      </c>
      <c r="M25" s="24">
        <f>(1/'Step-3.1.b'!M7)-(10*('Step-3.1.a'!M7/(1-'Step-3.1.a'!M7)))</f>
        <v>5.5953816528835709</v>
      </c>
      <c r="N25" s="24">
        <f>(1/'Step-3.1.b'!N7)</f>
        <v>6.5241979920922857</v>
      </c>
    </row>
    <row r="26" spans="1:15" x14ac:dyDescent="0.2">
      <c r="B26" s="12" t="s">
        <v>29</v>
      </c>
      <c r="C26" s="5" t="s">
        <v>28</v>
      </c>
      <c r="D26" s="24">
        <f>(1/'Step-3.1.b'!D8)-('Step-3.1.a'!D8/(1-'Step-3.1.a'!D8))</f>
        <v>5.1159883862567312E-2</v>
      </c>
      <c r="E26" s="24">
        <f>(1/'Step-3.1.b'!E8)-(4*('Step-3.1.a'!E8/(1-'Step-3.1.a'!E8)))</f>
        <v>1.5799723685086065</v>
      </c>
      <c r="F26" s="24">
        <f>(1/'Step-3.1.b'!F8)-(10*('Step-3.1.a'!F8/(1-'Step-3.1.a'!F8)))</f>
        <v>5.3372007448906515</v>
      </c>
      <c r="G26" s="24">
        <f>(1/'Step-3.1.b'!G8)-(10*('Step-3.1.a'!G8/(1-'Step-3.1.a'!G8)))</f>
        <v>5.5716742908489323</v>
      </c>
      <c r="H26" s="24">
        <f>(1/'Step-3.1.b'!H8)-(10*('Step-3.1.a'!H8/(1-'Step-3.1.a'!H8)))</f>
        <v>5.3798320372188755</v>
      </c>
      <c r="I26" s="24">
        <f>(1/'Step-3.1.b'!I8)-(10*('Step-3.1.a'!I8/(1-'Step-3.1.a'!I8)))</f>
        <v>5.8323649255414693</v>
      </c>
      <c r="J26" s="24">
        <f>(1/'Step-3.1.b'!J8)-(10*('Step-3.1.a'!J8/(1-'Step-3.1.a'!J8)))</f>
        <v>5.7861522384051796</v>
      </c>
      <c r="K26" s="24">
        <f>(1/'Step-3.1.b'!K8)-(10*('Step-3.1.a'!K8/(1-'Step-3.1.a'!K8)))</f>
        <v>5.7388605011271352</v>
      </c>
      <c r="L26" s="24">
        <f>(1/'Step-3.1.b'!L8)-(10*('Step-3.1.a'!L8/(1-'Step-3.1.a'!L8)))</f>
        <v>5.6771750499821536</v>
      </c>
      <c r="M26" s="24">
        <f>(1/'Step-3.1.b'!M8)-(10*('Step-3.1.a'!M8/(1-'Step-3.1.a'!M8)))</f>
        <v>5.8022842025269128</v>
      </c>
      <c r="N26" s="24">
        <f>(1/'Step-3.1.b'!N8)</f>
        <v>6.8064309965192757</v>
      </c>
    </row>
    <row r="27" spans="1:15" x14ac:dyDescent="0.2">
      <c r="B27" s="7"/>
      <c r="C27" s="4" t="s">
        <v>27</v>
      </c>
      <c r="D27" s="24">
        <f>(1/'Step-3.1.b'!D9)-('Step-3.1.a'!D9/(1-'Step-3.1.a'!D9))</f>
        <v>5.1212081208177551E-2</v>
      </c>
      <c r="E27" s="24">
        <f>(1/'Step-3.1.b'!E9)-(4*('Step-3.1.a'!E9/(1-'Step-3.1.a'!E9)))</f>
        <v>1.5838765400239936</v>
      </c>
      <c r="F27" s="24">
        <f>(1/'Step-3.1.b'!F9)-(10*('Step-3.1.a'!F9/(1-'Step-3.1.a'!F9)))</f>
        <v>5.2217559386062931</v>
      </c>
      <c r="G27" s="24">
        <f>(1/'Step-3.1.b'!G9)-(10*('Step-3.1.a'!G9/(1-'Step-3.1.a'!G9)))</f>
        <v>5.6456315164841726</v>
      </c>
      <c r="H27" s="24">
        <f>(1/'Step-3.1.b'!H9)-(10*('Step-3.1.a'!H9/(1-'Step-3.1.a'!H9)))</f>
        <v>5.4664152719897174</v>
      </c>
      <c r="I27" s="24">
        <f>(1/'Step-3.1.b'!I9)-(10*('Step-3.1.a'!I9/(1-'Step-3.1.a'!I9)))</f>
        <v>5.9650810772079694</v>
      </c>
      <c r="J27" s="24">
        <f>(1/'Step-3.1.b'!J9)-(10*('Step-3.1.a'!J9/(1-'Step-3.1.a'!J9)))</f>
        <v>5.8006992345010531</v>
      </c>
      <c r="K27" s="24">
        <f>(1/'Step-3.1.b'!K9)-(10*('Step-3.1.a'!K9/(1-'Step-3.1.a'!K9)))</f>
        <v>5.5788166243138448</v>
      </c>
      <c r="L27" s="24">
        <f>(1/'Step-3.1.b'!L9)-(10*('Step-3.1.a'!L9/(1-'Step-3.1.a'!L9)))</f>
        <v>5.6785616890318948</v>
      </c>
      <c r="M27" s="24">
        <f>(1/'Step-3.1.b'!M9)-(10*('Step-3.1.a'!M9/(1-'Step-3.1.a'!M9)))</f>
        <v>5.7675220569652481</v>
      </c>
      <c r="N27" s="24">
        <f>(1/'Step-3.1.b'!N9)</f>
        <v>7.0411427511352533</v>
      </c>
    </row>
    <row r="28" spans="1:15" x14ac:dyDescent="0.2">
      <c r="B28" s="12" t="s">
        <v>26</v>
      </c>
      <c r="C28" s="5" t="s">
        <v>25</v>
      </c>
      <c r="D28" s="24">
        <f>(1/'Step-3.1.b'!D10)-('Step-3.1.a'!D10/(1-'Step-3.1.a'!D10))</f>
        <v>5.0418497353746261E-2</v>
      </c>
      <c r="E28" s="24">
        <f>(1/'Step-3.1.b'!E10)-(4*('Step-3.1.a'!E10/(1-'Step-3.1.a'!E10)))</f>
        <v>1.5808961825623555</v>
      </c>
      <c r="F28" s="24">
        <f>(1/'Step-3.1.b'!F10)-(10*('Step-3.1.a'!F10/(1-'Step-3.1.a'!F10)))</f>
        <v>5.3270197032888973</v>
      </c>
      <c r="G28" s="24">
        <f>(1/'Step-3.1.b'!G10)-(10*('Step-3.1.a'!G10/(1-'Step-3.1.a'!G10)))</f>
        <v>5.7861537710882658</v>
      </c>
      <c r="H28" s="24">
        <f>(1/'Step-3.1.b'!H10)-(10*('Step-3.1.a'!H10/(1-'Step-3.1.a'!H10)))</f>
        <v>5.2853331732944753</v>
      </c>
      <c r="I28" s="24">
        <f>(1/'Step-3.1.b'!I10)-(10*('Step-3.1.a'!I10/(1-'Step-3.1.a'!I10)))</f>
        <v>5.6991530875055787</v>
      </c>
      <c r="J28" s="24">
        <f>(1/'Step-3.1.b'!J10)-(10*('Step-3.1.a'!J10/(1-'Step-3.1.a'!J10)))</f>
        <v>5.8393175714318772</v>
      </c>
      <c r="K28" s="24">
        <f>(1/'Step-3.1.b'!K10)-(10*('Step-3.1.a'!K10/(1-'Step-3.1.a'!K10)))</f>
        <v>5.6122381029830137</v>
      </c>
      <c r="L28" s="24">
        <f>(1/'Step-3.1.b'!L10)-(10*('Step-3.1.a'!L10/(1-'Step-3.1.a'!L10)))</f>
        <v>5.5755822007863571</v>
      </c>
      <c r="M28" s="24">
        <f>(1/'Step-3.1.b'!M10)-(10*('Step-3.1.a'!M10/(1-'Step-3.1.a'!M10)))</f>
        <v>5.6993313082134271</v>
      </c>
      <c r="N28" s="24">
        <f>(1/'Step-3.1.b'!N10)</f>
        <v>6.494829757360483</v>
      </c>
    </row>
    <row r="29" spans="1:15" x14ac:dyDescent="0.2">
      <c r="B29" s="7"/>
      <c r="C29" s="4" t="s">
        <v>24</v>
      </c>
      <c r="D29" s="24">
        <f>(1/'Step-3.1.b'!D11)-('Step-3.1.a'!D11/(1-'Step-3.1.a'!D11))</f>
        <v>5.4240443703690744E-2</v>
      </c>
      <c r="E29" s="24">
        <f>(1/'Step-3.1.b'!E11)-(4*('Step-3.1.a'!E11/(1-'Step-3.1.a'!E11)))</f>
        <v>1.5806759588940622</v>
      </c>
      <c r="F29" s="24">
        <f>(1/'Step-3.1.b'!F11)-(10*('Step-3.1.a'!F11/(1-'Step-3.1.a'!F11)))</f>
        <v>5.3175810896063922</v>
      </c>
      <c r="G29" s="24">
        <f>(1/'Step-3.1.b'!G11)-(10*('Step-3.1.a'!G11/(1-'Step-3.1.a'!G11)))</f>
        <v>5.788036402846501</v>
      </c>
      <c r="H29" s="24">
        <f>(1/'Step-3.1.b'!H11)-(10*('Step-3.1.a'!H11/(1-'Step-3.1.a'!H11)))</f>
        <v>5.3315672783433001</v>
      </c>
      <c r="I29" s="24">
        <f>(1/'Step-3.1.b'!I11)-(10*('Step-3.1.a'!I11/(1-'Step-3.1.a'!I11)))</f>
        <v>5.838308154388983</v>
      </c>
      <c r="J29" s="24">
        <f>(1/'Step-3.1.b'!J11)-(10*('Step-3.1.a'!J11/(1-'Step-3.1.a'!J11)))</f>
        <v>5.7606056773600471</v>
      </c>
      <c r="K29" s="24">
        <f>(1/'Step-3.1.b'!K11)-(10*('Step-3.1.a'!K11/(1-'Step-3.1.a'!K11)))</f>
        <v>5.4294077455644469</v>
      </c>
      <c r="L29" s="24">
        <f>(1/'Step-3.1.b'!L11)-(10*('Step-3.1.a'!L11/(1-'Step-3.1.a'!L11)))</f>
        <v>5.5714694720289231</v>
      </c>
      <c r="M29" s="24">
        <f>(1/'Step-3.1.b'!M11)-(10*('Step-3.1.a'!M11/(1-'Step-3.1.a'!M11)))</f>
        <v>5.7313622060153406</v>
      </c>
      <c r="N29" s="24">
        <f>(1/'Step-3.1.b'!N11)</f>
        <v>7.2416730425493139</v>
      </c>
    </row>
    <row r="30" spans="1:15" x14ac:dyDescent="0.2">
      <c r="B30" s="7"/>
      <c r="C30" s="4" t="s">
        <v>23</v>
      </c>
      <c r="D30" s="24">
        <f>(1/'Step-3.1.b'!D12)-('Step-3.1.a'!D12/(1-'Step-3.1.a'!D12))</f>
        <v>3.6670326433920764E-2</v>
      </c>
      <c r="E30" s="24">
        <f>(1/'Step-3.1.b'!E12)-(4*('Step-3.1.a'!E12/(1-'Step-3.1.a'!E12)))</f>
        <v>1.5766013312486393</v>
      </c>
      <c r="F30" s="24">
        <f>(1/'Step-3.1.b'!F12)-(10*('Step-3.1.a'!F12/(1-'Step-3.1.a'!F12)))</f>
        <v>5.335732286070197</v>
      </c>
      <c r="G30" s="24">
        <f>(1/'Step-3.1.b'!G12)-(10*('Step-3.1.a'!G12/(1-'Step-3.1.a'!G12)))</f>
        <v>5.5220935999282119</v>
      </c>
      <c r="H30" s="24">
        <f>(1/'Step-3.1.b'!H12)-(10*('Step-3.1.a'!H12/(1-'Step-3.1.a'!H12)))</f>
        <v>5.4234207802278434</v>
      </c>
      <c r="I30" s="24">
        <f>(1/'Step-3.1.b'!I12)-(10*('Step-3.1.a'!I12/(1-'Step-3.1.a'!I12)))</f>
        <v>5.8761863874008213</v>
      </c>
      <c r="J30" s="24">
        <f>(1/'Step-3.1.b'!J12)-(10*('Step-3.1.a'!J12/(1-'Step-3.1.a'!J12)))</f>
        <v>5.7945885281927758</v>
      </c>
      <c r="K30" s="24">
        <f>(1/'Step-3.1.b'!K12)-(10*('Step-3.1.a'!K12/(1-'Step-3.1.a'!K12)))</f>
        <v>5.6248444951358181</v>
      </c>
      <c r="L30" s="24">
        <f>(1/'Step-3.1.b'!L12)-(10*('Step-3.1.a'!L12/(1-'Step-3.1.a'!L12)))</f>
        <v>5.6364417046496271</v>
      </c>
      <c r="M30" s="24">
        <f>(1/'Step-3.1.b'!M12)-(10*('Step-3.1.a'!M12/(1-'Step-3.1.a'!M12)))</f>
        <v>5.6286389392784315</v>
      </c>
      <c r="N30" s="24">
        <f>(1/'Step-3.1.b'!N12)</f>
        <v>6.7302431756620535</v>
      </c>
    </row>
    <row r="31" spans="1:15" x14ac:dyDescent="0.2">
      <c r="B31" s="7"/>
      <c r="C31" s="4" t="s">
        <v>22</v>
      </c>
      <c r="D31" s="24">
        <f>(1/'Step-3.1.b'!D13)-('Step-3.1.a'!D13/(1-'Step-3.1.a'!D13))</f>
        <v>5.0762445590066818E-2</v>
      </c>
      <c r="E31" s="24">
        <f>(1/'Step-3.1.b'!E13)-(4*('Step-3.1.a'!E13/(1-'Step-3.1.a'!E13)))</f>
        <v>1.5780946457434766</v>
      </c>
      <c r="F31" s="24">
        <f>(1/'Step-3.1.b'!F13)-(10*('Step-3.1.a'!F13/(1-'Step-3.1.a'!F13)))</f>
        <v>5.622057100508755</v>
      </c>
      <c r="G31" s="24">
        <f>(1/'Step-3.1.b'!G13)-(10*('Step-3.1.a'!G13/(1-'Step-3.1.a'!G13)))</f>
        <v>5.6001969605076738</v>
      </c>
      <c r="H31" s="24">
        <f>(1/'Step-3.1.b'!H13)-(10*('Step-3.1.a'!H13/(1-'Step-3.1.a'!H13)))</f>
        <v>5.4631524263759275</v>
      </c>
      <c r="I31" s="24">
        <f>(1/'Step-3.1.b'!I13)-(10*('Step-3.1.a'!I13/(1-'Step-3.1.a'!I13)))</f>
        <v>5.8395331873928171</v>
      </c>
      <c r="J31" s="24">
        <f>(1/'Step-3.1.b'!J13)-(10*('Step-3.1.a'!J13/(1-'Step-3.1.a'!J13)))</f>
        <v>5.8095277105135779</v>
      </c>
      <c r="K31" s="24">
        <f>(1/'Step-3.1.b'!K13)-(10*('Step-3.1.a'!K13/(1-'Step-3.1.a'!K13)))</f>
        <v>5.7275088231667723</v>
      </c>
      <c r="L31" s="24">
        <f>(1/'Step-3.1.b'!L13)-(10*('Step-3.1.a'!L13/(1-'Step-3.1.a'!L13)))</f>
        <v>5.7478128049104669</v>
      </c>
      <c r="M31" s="24">
        <f>(1/'Step-3.1.b'!M13)-(10*('Step-3.1.a'!M13/(1-'Step-3.1.a'!M13)))</f>
        <v>5.6481075921794819</v>
      </c>
      <c r="N31" s="24">
        <f>(1/'Step-3.1.b'!N13)</f>
        <v>6.4644538060743679</v>
      </c>
    </row>
    <row r="32" spans="1:15" x14ac:dyDescent="0.2">
      <c r="B32" s="7"/>
      <c r="C32" s="4" t="s">
        <v>21</v>
      </c>
      <c r="D32" s="24">
        <f>(1/'Step-3.1.b'!D14)-('Step-3.1.a'!D14/(1-'Step-3.1.a'!D14))</f>
        <v>5.3446154762127662E-2</v>
      </c>
      <c r="E32" s="24">
        <f>(1/'Step-3.1.b'!E14)-(4*('Step-3.1.a'!E14/(1-'Step-3.1.a'!E14)))</f>
        <v>1.5786261265984649</v>
      </c>
      <c r="F32" s="24">
        <f>(1/'Step-3.1.b'!F14)-(10*('Step-3.1.a'!F14/(1-'Step-3.1.a'!F14)))</f>
        <v>5.4077995582138101</v>
      </c>
      <c r="G32" s="24">
        <f>(1/'Step-3.1.b'!G14)-(10*('Step-3.1.a'!G14/(1-'Step-3.1.a'!G14)))</f>
        <v>5.5022650065511698</v>
      </c>
      <c r="H32" s="24">
        <f>(1/'Step-3.1.b'!H14)-(10*('Step-3.1.a'!H14/(1-'Step-3.1.a'!H14)))</f>
        <v>5.2838987419286241</v>
      </c>
      <c r="I32" s="24">
        <f>(1/'Step-3.1.b'!I14)-(10*('Step-3.1.a'!I14/(1-'Step-3.1.a'!I14)))</f>
        <v>5.7973805295923739</v>
      </c>
      <c r="J32" s="24">
        <f>(1/'Step-3.1.b'!J14)-(10*('Step-3.1.a'!J14/(1-'Step-3.1.a'!J14)))</f>
        <v>5.8437542442525228</v>
      </c>
      <c r="K32" s="24">
        <f>(1/'Step-3.1.b'!K14)-(10*('Step-3.1.a'!K14/(1-'Step-3.1.a'!K14)))</f>
        <v>5.7087498662708356</v>
      </c>
      <c r="L32" s="24">
        <f>(1/'Step-3.1.b'!L14)-(10*('Step-3.1.a'!L14/(1-'Step-3.1.a'!L14)))</f>
        <v>5.6483256022813748</v>
      </c>
      <c r="M32" s="24">
        <f>(1/'Step-3.1.b'!M14)-(10*('Step-3.1.a'!M14/(1-'Step-3.1.a'!M14)))</f>
        <v>5.833811625522948</v>
      </c>
      <c r="N32" s="24">
        <f>(1/'Step-3.1.b'!N14)</f>
        <v>6.785662798538624</v>
      </c>
    </row>
    <row r="33" spans="1:14" x14ac:dyDescent="0.2">
      <c r="A33" s="15" t="s">
        <v>20</v>
      </c>
      <c r="B33" s="12" t="s">
        <v>19</v>
      </c>
      <c r="C33" s="5" t="s">
        <v>18</v>
      </c>
      <c r="D33" s="24">
        <f>(1/'Step-3.1.b'!D15)-('Step-3.1.a'!D15/(1-'Step-3.1.a'!D15))</f>
        <v>7.9404549860726092E-2</v>
      </c>
      <c r="E33" s="24">
        <f>(1/'Step-3.1.b'!E15)-(4*('Step-3.1.a'!E15/(1-'Step-3.1.a'!E15)))</f>
        <v>1.5582295794429228</v>
      </c>
      <c r="F33" s="24">
        <f>(1/'Step-3.1.b'!F15)-(10*('Step-3.1.a'!F15/(1-'Step-3.1.a'!F15)))</f>
        <v>5.5965181200745064</v>
      </c>
      <c r="G33" s="24">
        <f>(1/'Step-3.1.b'!G15)-(10*('Step-3.1.a'!G15/(1-'Step-3.1.a'!G15)))</f>
        <v>5.7034447704061222</v>
      </c>
      <c r="H33" s="24">
        <f>(1/'Step-3.1.b'!H15)-(10*('Step-3.1.a'!H15/(1-'Step-3.1.a'!H15)))</f>
        <v>5.2216530443594138</v>
      </c>
      <c r="I33" s="24">
        <f>(1/'Step-3.1.b'!I15)-(10*('Step-3.1.a'!I15/(1-'Step-3.1.a'!I15)))</f>
        <v>5.410950205477377</v>
      </c>
      <c r="J33" s="24">
        <f>(1/'Step-3.1.b'!J15)-(10*('Step-3.1.a'!J15/(1-'Step-3.1.a'!J15)))</f>
        <v>5.5502173060534119</v>
      </c>
      <c r="K33" s="24">
        <f>(1/'Step-3.1.b'!K15)-(10*('Step-3.1.a'!K15/(1-'Step-3.1.a'!K15)))</f>
        <v>5.5814596498506432</v>
      </c>
      <c r="L33" s="24">
        <f>(1/'Step-3.1.b'!L15)-(10*('Step-3.1.a'!L15/(1-'Step-3.1.a'!L15)))</f>
        <v>5.4379076431986562</v>
      </c>
      <c r="M33" s="24">
        <f>(1/'Step-3.1.b'!M15)-(10*('Step-3.1.a'!M15/(1-'Step-3.1.a'!M15)))</f>
        <v>5.2613456533180738</v>
      </c>
      <c r="N33" s="24">
        <f>(1/'Step-3.1.b'!N15)</f>
        <v>7.3317268788619145</v>
      </c>
    </row>
    <row r="34" spans="1:14" x14ac:dyDescent="0.2">
      <c r="A34" s="15" t="s">
        <v>17</v>
      </c>
      <c r="B34" s="64" t="s">
        <v>56</v>
      </c>
      <c r="C34" s="5" t="s">
        <v>16</v>
      </c>
      <c r="D34" s="24">
        <f>(1/'Step-3.1.b'!D16)-('Step-3.1.a'!D16/(1-'Step-3.1.a'!D16))</f>
        <v>5.796130389614973E-2</v>
      </c>
      <c r="E34" s="24">
        <f>(1/'Step-3.1.b'!E16)-(4*('Step-3.1.a'!E16/(1-'Step-3.1.a'!E16)))</f>
        <v>1.5632972355706443</v>
      </c>
      <c r="F34" s="24">
        <f>(1/'Step-3.1.b'!F16)-(10*('Step-3.1.a'!F16/(1-'Step-3.1.a'!F16)))</f>
        <v>5.4311659377253818</v>
      </c>
      <c r="G34" s="24">
        <f>(1/'Step-3.1.b'!G16)-(10*('Step-3.1.a'!G16/(1-'Step-3.1.a'!G16)))</f>
        <v>5.7621081800853062</v>
      </c>
      <c r="H34" s="24">
        <f>(1/'Step-3.1.b'!H16)-(10*('Step-3.1.a'!H16/(1-'Step-3.1.a'!H16)))</f>
        <v>5.2067067199920984</v>
      </c>
      <c r="I34" s="24">
        <f>(1/'Step-3.1.b'!I16)-(10*('Step-3.1.a'!I16/(1-'Step-3.1.a'!I16)))</f>
        <v>5.7045421201403315</v>
      </c>
      <c r="J34" s="24">
        <f>(1/'Step-3.1.b'!J16)-(10*('Step-3.1.a'!J16/(1-'Step-3.1.a'!J16)))</f>
        <v>5.7406363976135708</v>
      </c>
      <c r="K34" s="24">
        <f>(1/'Step-3.1.b'!K16)-(10*('Step-3.1.a'!K16/(1-'Step-3.1.a'!K16)))</f>
        <v>5.6784646844714359</v>
      </c>
      <c r="L34" s="24">
        <f>(1/'Step-3.1.b'!L16)-(10*('Step-3.1.a'!L16/(1-'Step-3.1.a'!L16)))</f>
        <v>5.6936999298367112</v>
      </c>
      <c r="M34" s="24">
        <f>(1/'Step-3.1.b'!M16)-(10*('Step-3.1.a'!M16/(1-'Step-3.1.a'!M16)))</f>
        <v>5.6218641390268118</v>
      </c>
      <c r="N34" s="24">
        <f>(1/'Step-3.1.b'!N16)</f>
        <v>7.0136882732632939</v>
      </c>
    </row>
    <row r="35" spans="1:14" x14ac:dyDescent="0.2">
      <c r="A35" s="33"/>
      <c r="B35" s="33"/>
      <c r="C35" s="79" t="s">
        <v>15</v>
      </c>
      <c r="D35" s="24">
        <f>(1/'Step-3.1.b'!D17)-('Step-3.1.a'!D17/(1-'Step-3.1.a'!D17))</f>
        <v>6.3264556345302481E-2</v>
      </c>
      <c r="E35" s="24">
        <f>(1/'Step-3.1.b'!E17)-(4*('Step-3.1.a'!E17/(1-'Step-3.1.a'!E17)))</f>
        <v>1.5595241273681495</v>
      </c>
      <c r="F35" s="24">
        <f>(1/'Step-3.1.b'!F17)-(10*('Step-3.1.a'!F17/(1-'Step-3.1.a'!F17)))</f>
        <v>5.3628551953424903</v>
      </c>
      <c r="G35" s="24">
        <f>(1/'Step-3.1.b'!G17)-(10*('Step-3.1.a'!G17/(1-'Step-3.1.a'!G17)))</f>
        <v>6.1081456539152441</v>
      </c>
      <c r="H35" s="24">
        <f>(1/'Step-3.1.b'!H17)-(10*('Step-3.1.a'!H17/(1-'Step-3.1.a'!H17)))</f>
        <v>5.2917081958491963</v>
      </c>
      <c r="I35" s="24">
        <f>(1/'Step-3.1.b'!I17)-(10*('Step-3.1.a'!I17/(1-'Step-3.1.a'!I17)))</f>
        <v>5.3564059969866094</v>
      </c>
      <c r="J35" s="24">
        <f>(1/'Step-3.1.b'!J17)-(10*('Step-3.1.a'!J17/(1-'Step-3.1.a'!J17)))</f>
        <v>5.681996085204446</v>
      </c>
      <c r="K35" s="24">
        <f>(1/'Step-3.1.b'!K17)-(10*('Step-3.1.a'!K17/(1-'Step-3.1.a'!K17)))</f>
        <v>5.5238963676077475</v>
      </c>
      <c r="L35" s="24">
        <f>(1/'Step-3.1.b'!L17)-(10*('Step-3.1.a'!L17/(1-'Step-3.1.a'!L17)))</f>
        <v>5.5286478942372312</v>
      </c>
      <c r="M35" s="24">
        <f>(1/'Step-3.1.b'!M17)-(10*('Step-3.1.a'!M17/(1-'Step-3.1.a'!M17)))</f>
        <v>5.4534910207196496</v>
      </c>
      <c r="N35" s="24">
        <f>(1/'Step-3.1.b'!N17)</f>
        <v>7.0748843078620718</v>
      </c>
    </row>
    <row r="37" spans="1:14" x14ac:dyDescent="0.2"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4" x14ac:dyDescent="0.2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x14ac:dyDescent="0.2"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4" x14ac:dyDescent="0.2"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4" x14ac:dyDescent="0.2"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1:14" x14ac:dyDescent="0.2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1:14" x14ac:dyDescent="0.2"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1:14" x14ac:dyDescent="0.2"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1:14" x14ac:dyDescent="0.2"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x14ac:dyDescent="0.2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x14ac:dyDescent="0.2"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4" x14ac:dyDescent="0.2"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4:14" x14ac:dyDescent="0.2"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4:14" x14ac:dyDescent="0.2"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4:14" x14ac:dyDescent="0.2"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4:14" x14ac:dyDescent="0.2"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4:14" x14ac:dyDescent="0.2"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4:14" x14ac:dyDescent="0.2"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4:14" x14ac:dyDescent="0.2"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38E2-9C0A-2548-A1A3-C1F203E0E146}">
  <dimension ref="A1:N17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4" x14ac:dyDescent="0.2">
      <c r="A1" t="s">
        <v>134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2">
      <c r="A2" s="60" t="s">
        <v>46</v>
      </c>
      <c r="B2" s="60" t="s">
        <v>45</v>
      </c>
      <c r="C2" s="60" t="s">
        <v>44</v>
      </c>
      <c r="D2" s="62">
        <v>0</v>
      </c>
      <c r="E2" s="62">
        <v>1</v>
      </c>
      <c r="F2" s="62">
        <v>5</v>
      </c>
      <c r="G2" s="62">
        <v>15</v>
      </c>
      <c r="H2" s="62">
        <v>25</v>
      </c>
      <c r="I2" s="62">
        <v>35</v>
      </c>
      <c r="J2" s="62">
        <v>45</v>
      </c>
      <c r="K2" s="62">
        <v>55</v>
      </c>
      <c r="L2" s="62">
        <v>65</v>
      </c>
      <c r="M2" s="62">
        <v>75</v>
      </c>
      <c r="N2" s="62">
        <v>85</v>
      </c>
    </row>
    <row r="3" spans="1:14" x14ac:dyDescent="0.2">
      <c r="A3" s="8" t="s">
        <v>40</v>
      </c>
      <c r="B3" s="16" t="s">
        <v>39</v>
      </c>
      <c r="C3" s="4" t="s">
        <v>107</v>
      </c>
      <c r="D3" s="76" t="s">
        <v>56</v>
      </c>
      <c r="E3" s="76" t="s">
        <v>56</v>
      </c>
      <c r="F3" s="76" t="s">
        <v>56</v>
      </c>
      <c r="G3" s="76" t="s">
        <v>56</v>
      </c>
      <c r="H3" s="76" t="s">
        <v>56</v>
      </c>
      <c r="I3" s="76" t="s">
        <v>56</v>
      </c>
      <c r="J3" s="76" t="s">
        <v>56</v>
      </c>
      <c r="K3" s="76" t="s">
        <v>56</v>
      </c>
      <c r="L3" s="76" t="s">
        <v>56</v>
      </c>
      <c r="M3" s="76" t="s">
        <v>56</v>
      </c>
      <c r="N3" s="76" t="s">
        <v>56</v>
      </c>
    </row>
    <row r="4" spans="1:14" x14ac:dyDescent="0.2">
      <c r="B4" s="16" t="s">
        <v>37</v>
      </c>
      <c r="C4" s="4" t="s">
        <v>36</v>
      </c>
      <c r="D4" s="76" t="s">
        <v>56</v>
      </c>
      <c r="E4" s="76" t="s">
        <v>56</v>
      </c>
      <c r="F4" s="76" t="s">
        <v>56</v>
      </c>
      <c r="G4" s="76" t="s">
        <v>56</v>
      </c>
      <c r="H4" s="76" t="s">
        <v>56</v>
      </c>
      <c r="I4" s="76" t="s">
        <v>56</v>
      </c>
      <c r="J4" s="76" t="s">
        <v>56</v>
      </c>
      <c r="K4" s="76" t="s">
        <v>56</v>
      </c>
      <c r="L4" s="76" t="s">
        <v>56</v>
      </c>
      <c r="M4" s="76" t="s">
        <v>56</v>
      </c>
      <c r="N4" s="76" t="s">
        <v>56</v>
      </c>
    </row>
    <row r="5" spans="1:14" x14ac:dyDescent="0.2">
      <c r="B5" s="16" t="s">
        <v>35</v>
      </c>
      <c r="C5" s="4" t="s">
        <v>34</v>
      </c>
      <c r="D5" s="76" t="s">
        <v>56</v>
      </c>
      <c r="E5" s="76" t="s">
        <v>56</v>
      </c>
      <c r="F5" s="76" t="s">
        <v>56</v>
      </c>
      <c r="G5" s="76" t="s">
        <v>56</v>
      </c>
      <c r="H5" s="76" t="s">
        <v>56</v>
      </c>
      <c r="I5" s="76" t="s">
        <v>56</v>
      </c>
      <c r="J5" s="76" t="s">
        <v>56</v>
      </c>
      <c r="K5" s="76" t="s">
        <v>56</v>
      </c>
      <c r="L5" s="76" t="s">
        <v>56</v>
      </c>
      <c r="M5" s="76" t="s">
        <v>56</v>
      </c>
      <c r="N5" s="76" t="s">
        <v>56</v>
      </c>
    </row>
    <row r="6" spans="1:14" x14ac:dyDescent="0.2">
      <c r="A6" s="15" t="s">
        <v>33</v>
      </c>
      <c r="B6" s="12" t="s">
        <v>32</v>
      </c>
      <c r="C6" s="5" t="s">
        <v>31</v>
      </c>
      <c r="D6" s="63">
        <f>('Step-3.4'!D6*(1-'Step-3.3'!D6))+('Step-3.3'!D6*(E6+1))</f>
        <v>81.751722224567374</v>
      </c>
      <c r="E6" s="63">
        <f>('Step-3.4'!E6*(1-'Step-3.3'!E6))+('Step-3.3'!E6*(F6+4))</f>
        <v>80.905504215575931</v>
      </c>
      <c r="F6" s="63">
        <f>('Step-3.4'!F6*(1-'Step-3.3'!F6))+('Step-3.3'!F6*(G6+10))</f>
        <v>76.937017391396793</v>
      </c>
      <c r="G6" s="63">
        <f>('Step-3.4'!G6*(1-'Step-3.3'!G6))+('Step-3.3'!G6*(H6+10))</f>
        <v>66.984657154275311</v>
      </c>
      <c r="H6" s="63">
        <f>('Step-3.4'!H6*(1-'Step-3.3'!H6))+('Step-3.3'!H6*(I6+10))</f>
        <v>57.176324950612674</v>
      </c>
      <c r="I6" s="63">
        <f>('Step-3.4'!I6*(1-'Step-3.3'!I6))+('Step-3.3'!I6*(J6+10))</f>
        <v>47.441609726568707</v>
      </c>
      <c r="J6" s="63">
        <f>('Step-3.4'!J6*(1-'Step-3.3'!J6))+('Step-3.3'!J6*(K6+10))</f>
        <v>37.772342157597464</v>
      </c>
      <c r="K6" s="63">
        <f>('Step-3.4'!K6*(1-'Step-3.3'!K6))+('Step-3.3'!K6*(L6+10))</f>
        <v>28.476005655786114</v>
      </c>
      <c r="L6" s="63">
        <f>('Step-3.4'!L6*(1-'Step-3.3'!L6))+('Step-3.3'!L6*(M6+10))</f>
        <v>19.837866518019144</v>
      </c>
      <c r="M6" s="63">
        <f>('Step-3.4'!M6*(1-'Step-3.3'!M6))+('Step-3.3'!M6*(N6+10))</f>
        <v>12.13234083276128</v>
      </c>
      <c r="N6" s="63">
        <f>'Step-3.4'!N6</f>
        <v>6.0354761374875467</v>
      </c>
    </row>
    <row r="7" spans="1:14" x14ac:dyDescent="0.2">
      <c r="B7" s="14"/>
      <c r="C7" s="13" t="s">
        <v>30</v>
      </c>
      <c r="D7" s="63">
        <f>('Step-3.4'!D7*(1-'Step-3.3'!D7))+('Step-3.3'!D7*(E7+1))</f>
        <v>80.910982436827609</v>
      </c>
      <c r="E7" s="63">
        <f>('Step-3.4'!E7*(1-'Step-3.3'!E7))+('Step-3.3'!E7*(F7+4))</f>
        <v>80.19903540614483</v>
      </c>
      <c r="F7" s="63">
        <f>('Step-3.4'!F7*(1-'Step-3.3'!F7))+('Step-3.3'!F7*(G7+10))</f>
        <v>76.260182897626706</v>
      </c>
      <c r="G7" s="63">
        <f>('Step-3.4'!G7*(1-'Step-3.3'!G7))+('Step-3.3'!G7*(H7+10))</f>
        <v>66.318530612096495</v>
      </c>
      <c r="H7" s="63">
        <f>('Step-3.4'!H7*(1-'Step-3.3'!H7))+('Step-3.3'!H7*(I7+10))</f>
        <v>56.479646987950368</v>
      </c>
      <c r="I7" s="63">
        <f>('Step-3.4'!I7*(1-'Step-3.3'!I7))+('Step-3.3'!I7*(J7+10))</f>
        <v>46.769366420441962</v>
      </c>
      <c r="J7" s="63">
        <f>('Step-3.4'!J7*(1-'Step-3.3'!J7))+('Step-3.3'!J7*(K7+10))</f>
        <v>37.267830077360358</v>
      </c>
      <c r="K7" s="63">
        <f>('Step-3.4'!K7*(1-'Step-3.3'!K7))+('Step-3.3'!K7*(L7+10))</f>
        <v>28.137544028258066</v>
      </c>
      <c r="L7" s="63">
        <f>('Step-3.4'!L7*(1-'Step-3.3'!L7))+('Step-3.3'!L7*(M7+10))</f>
        <v>19.649219424715568</v>
      </c>
      <c r="M7" s="63">
        <f>('Step-3.4'!M7*(1-'Step-3.3'!M7))+('Step-3.3'!M7*(N7+10))</f>
        <v>12.131315683286385</v>
      </c>
      <c r="N7" s="63">
        <f>'Step-3.4'!N7</f>
        <v>6.2937226991208552</v>
      </c>
    </row>
    <row r="8" spans="1:14" x14ac:dyDescent="0.2">
      <c r="B8" s="12" t="s">
        <v>29</v>
      </c>
      <c r="C8" s="5" t="s">
        <v>28</v>
      </c>
      <c r="D8" s="63">
        <f>('Step-3.4'!D8*(1-'Step-3.3'!D8))+('Step-3.3'!D8*(E8+1))</f>
        <v>83.190255028402532</v>
      </c>
      <c r="E8" s="63">
        <f>('Step-3.4'!E8*(1-'Step-3.3'!E8))+('Step-3.3'!E8*(F8+4))</f>
        <v>82.389616188366645</v>
      </c>
      <c r="F8" s="63">
        <f>('Step-3.4'!F8*(1-'Step-3.3'!F8))+('Step-3.3'!F8*(G8+10))</f>
        <v>78.423537004400643</v>
      </c>
      <c r="G8" s="63">
        <f>('Step-3.4'!G8*(1-'Step-3.3'!G8))+('Step-3.3'!G8*(H8+10))</f>
        <v>68.470424669851425</v>
      </c>
      <c r="H8" s="63">
        <f>('Step-3.4'!H8*(1-'Step-3.3'!H8))+('Step-3.3'!H8*(I8+10))</f>
        <v>58.610790601310036</v>
      </c>
      <c r="I8" s="63">
        <f>('Step-3.4'!I8*(1-'Step-3.3'!I8))+('Step-3.3'!I8*(J8+10))</f>
        <v>48.782056384598427</v>
      </c>
      <c r="J8" s="63">
        <f>('Step-3.4'!J8*(1-'Step-3.3'!J8))+('Step-3.3'!J8*(K8+10))</f>
        <v>39.076123744267406</v>
      </c>
      <c r="K8" s="63">
        <f>('Step-3.4'!K8*(1-'Step-3.3'!K8))+('Step-3.3'!K8*(L8+10))</f>
        <v>29.740297050396062</v>
      </c>
      <c r="L8" s="63">
        <f>('Step-3.4'!L8*(1-'Step-3.3'!L8))+('Step-3.3'!L8*(M8+10))</f>
        <v>20.958329430384193</v>
      </c>
      <c r="M8" s="63">
        <f>('Step-3.4'!M8*(1-'Step-3.3'!M8))+('Step-3.3'!M8*(N8+10))</f>
        <v>12.960796219818967</v>
      </c>
      <c r="N8" s="63">
        <f>'Step-3.4'!N8</f>
        <v>6.6220281391688358</v>
      </c>
    </row>
    <row r="9" spans="1:14" x14ac:dyDescent="0.2">
      <c r="B9" s="7"/>
      <c r="C9" s="4" t="s">
        <v>27</v>
      </c>
      <c r="D9" s="63">
        <f>('Step-3.4'!D9*(1-'Step-3.3'!D9))+('Step-3.3'!D9*(E9+1))</f>
        <v>83.053052304658436</v>
      </c>
      <c r="E9" s="63">
        <f>('Step-3.4'!E9*(1-'Step-3.3'!E9))+('Step-3.3'!E9*(F9+4))</f>
        <v>82.234360321540109</v>
      </c>
      <c r="F9" s="63">
        <f>('Step-3.4'!F9*(1-'Step-3.3'!F9))+('Step-3.3'!F9*(G9+10))</f>
        <v>78.272114995376782</v>
      </c>
      <c r="G9" s="63">
        <f>('Step-3.4'!G9*(1-'Step-3.3'!G9))+('Step-3.3'!G9*(H9+10))</f>
        <v>68.324037933425899</v>
      </c>
      <c r="H9" s="63">
        <f>('Step-3.4'!H9*(1-'Step-3.3'!H9))+('Step-3.3'!H9*(I9+10))</f>
        <v>58.441484872693621</v>
      </c>
      <c r="I9" s="63">
        <f>('Step-3.4'!I9*(1-'Step-3.3'!I9))+('Step-3.3'!I9*(J9+10))</f>
        <v>48.606196973524412</v>
      </c>
      <c r="J9" s="63">
        <f>('Step-3.4'!J9*(1-'Step-3.3'!J9))+('Step-3.3'!J9*(K9+10))</f>
        <v>38.936205693673259</v>
      </c>
      <c r="K9" s="63">
        <f>('Step-3.4'!K9*(1-'Step-3.3'!K9))+('Step-3.3'!K9*(L9+10))</f>
        <v>29.740900468616438</v>
      </c>
      <c r="L9" s="63">
        <f>('Step-3.4'!L9*(1-'Step-3.3'!L9))+('Step-3.3'!L9*(M9+10))</f>
        <v>21.122610705854616</v>
      </c>
      <c r="M9" s="63">
        <f>('Step-3.4'!M9*(1-'Step-3.3'!M9))+('Step-3.3'!M9*(N9+10))</f>
        <v>13.180379766112535</v>
      </c>
      <c r="N9" s="63">
        <f>'Step-3.4'!N9</f>
        <v>6.7780538639387338</v>
      </c>
    </row>
    <row r="10" spans="1:14" x14ac:dyDescent="0.2">
      <c r="B10" s="12" t="s">
        <v>26</v>
      </c>
      <c r="C10" s="5" t="s">
        <v>25</v>
      </c>
      <c r="D10" s="63">
        <f>('Step-3.4'!D10*(1-'Step-3.3'!D10))+('Step-3.3'!D10*(E10+1))</f>
        <v>80.998206423075203</v>
      </c>
      <c r="E10" s="63">
        <f>('Step-3.4'!E10*(1-'Step-3.3'!E10))+('Step-3.3'!E10*(F10+4))</f>
        <v>80.208746768853075</v>
      </c>
      <c r="F10" s="63">
        <f>('Step-3.4'!F10*(1-'Step-3.3'!F10))+('Step-3.3'!F10*(G10+10))</f>
        <v>76.257438846007375</v>
      </c>
      <c r="G10" s="63">
        <f>('Step-3.4'!G10*(1-'Step-3.3'!G10))+('Step-3.3'!G10*(H10+10))</f>
        <v>66.312472540839551</v>
      </c>
      <c r="H10" s="63">
        <f>('Step-3.4'!H10*(1-'Step-3.3'!H10))+('Step-3.3'!H10*(I10+10))</f>
        <v>56.503823336638561</v>
      </c>
      <c r="I10" s="63">
        <f>('Step-3.4'!I10*(1-'Step-3.3'!I10))+('Step-3.3'!I10*(J10+10))</f>
        <v>46.777991660352384</v>
      </c>
      <c r="J10" s="63">
        <f>('Step-3.4'!J10*(1-'Step-3.3'!J10))+('Step-3.3'!J10*(K10+10))</f>
        <v>37.222364849302203</v>
      </c>
      <c r="K10" s="63">
        <f>('Step-3.4'!K10*(1-'Step-3.3'!K10))+('Step-3.3'!K10*(L10+10))</f>
        <v>28.129236985083029</v>
      </c>
      <c r="L10" s="63">
        <f>('Step-3.4'!L10*(1-'Step-3.3'!L10))+('Step-3.3'!L10*(M10+10))</f>
        <v>19.820369159992342</v>
      </c>
      <c r="M10" s="63">
        <f>('Step-3.4'!M10*(1-'Step-3.3'!M10))+('Step-3.3'!M10*(N10+10))</f>
        <v>12.293760541386233</v>
      </c>
      <c r="N10" s="63">
        <f>'Step-3.4'!N10</f>
        <v>6.17782861527236</v>
      </c>
    </row>
    <row r="11" spans="1:14" x14ac:dyDescent="0.2">
      <c r="B11" s="7"/>
      <c r="C11" s="4" t="s">
        <v>24</v>
      </c>
      <c r="D11" s="63">
        <f>('Step-3.4'!D11*(1-'Step-3.3'!D11))+('Step-3.3'!D11*(E11+1))</f>
        <v>82.366452047577681</v>
      </c>
      <c r="E11" s="63">
        <f>('Step-3.4'!E11*(1-'Step-3.3'!E11))+('Step-3.3'!E11*(F11+4))</f>
        <v>81.602076248694047</v>
      </c>
      <c r="F11" s="63">
        <f>('Step-3.4'!F11*(1-'Step-3.3'!F11))+('Step-3.3'!F11*(G11+10))</f>
        <v>77.647211163493395</v>
      </c>
      <c r="G11" s="63">
        <f>('Step-3.4'!G11*(1-'Step-3.3'!G11))+('Step-3.3'!G11*(H11+10))</f>
        <v>67.699015261631189</v>
      </c>
      <c r="H11" s="63">
        <f>('Step-3.4'!H11*(1-'Step-3.3'!H11))+('Step-3.3'!H11*(I11+10))</f>
        <v>57.890532418855699</v>
      </c>
      <c r="I11" s="63">
        <f>('Step-3.4'!I11*(1-'Step-3.3'!I11))+('Step-3.3'!I11*(J11+10))</f>
        <v>48.147705006008756</v>
      </c>
      <c r="J11" s="63">
        <f>('Step-3.4'!J11*(1-'Step-3.3'!J11))+('Step-3.3'!J11*(K11+10))</f>
        <v>38.622975063274502</v>
      </c>
      <c r="K11" s="63">
        <f>('Step-3.4'!K11*(1-'Step-3.3'!K11))+('Step-3.3'!K11*(L11+10))</f>
        <v>29.684342885257948</v>
      </c>
      <c r="L11" s="63">
        <f>('Step-3.4'!L11*(1-'Step-3.3'!L11))+('Step-3.3'!L11*(M11+10))</f>
        <v>21.342239395195882</v>
      </c>
      <c r="M11" s="63">
        <f>('Step-3.4'!M11*(1-'Step-3.3'!M11))+('Step-3.3'!M11*(N11+10))</f>
        <v>13.528898479192234</v>
      </c>
      <c r="N11" s="63">
        <f>'Step-3.4'!N11</f>
        <v>7.0488008277232348</v>
      </c>
    </row>
    <row r="12" spans="1:14" x14ac:dyDescent="0.2">
      <c r="B12" s="7"/>
      <c r="C12" s="4" t="s">
        <v>23</v>
      </c>
      <c r="D12" s="63">
        <f>('Step-3.4'!D12*(1-'Step-3.3'!D12))+('Step-3.3'!D12*(E12+1))</f>
        <v>81.417803559915285</v>
      </c>
      <c r="E12" s="63">
        <f>('Step-3.4'!E12*(1-'Step-3.3'!E12))+('Step-3.3'!E12*(F12+4))</f>
        <v>80.634980707235187</v>
      </c>
      <c r="F12" s="63">
        <f>('Step-3.4'!F12*(1-'Step-3.3'!F12))+('Step-3.3'!F12*(G12+10))</f>
        <v>76.677956547760985</v>
      </c>
      <c r="G12" s="63">
        <f>('Step-3.4'!G12*(1-'Step-3.3'!G12))+('Step-3.3'!G12*(H12+10))</f>
        <v>66.7268604848488</v>
      </c>
      <c r="H12" s="63">
        <f>('Step-3.4'!H12*(1-'Step-3.3'!H12))+('Step-3.3'!H12*(I12+10))</f>
        <v>56.912401860867085</v>
      </c>
      <c r="I12" s="63">
        <f>('Step-3.4'!I12*(1-'Step-3.3'!I12))+('Step-3.3'!I12*(J12+10))</f>
        <v>47.122424477417965</v>
      </c>
      <c r="J12" s="63">
        <f>('Step-3.4'!J12*(1-'Step-3.3'!J12))+('Step-3.3'!J12*(K12+10))</f>
        <v>37.518386522861285</v>
      </c>
      <c r="K12" s="63">
        <f>('Step-3.4'!K12*(1-'Step-3.3'!K12))+('Step-3.3'!K12*(L12+10))</f>
        <v>28.41981806941163</v>
      </c>
      <c r="L12" s="63">
        <f>('Step-3.4'!L12*(1-'Step-3.3'!L12))+('Step-3.3'!L12*(M12+10))</f>
        <v>20.000861712563033</v>
      </c>
      <c r="M12" s="63">
        <f>('Step-3.4'!M12*(1-'Step-3.3'!M12))+('Step-3.3'!M12*(N12+10))</f>
        <v>12.43943779711476</v>
      </c>
      <c r="N12" s="63">
        <f>'Step-3.4'!N12</f>
        <v>6.6976751813655246</v>
      </c>
    </row>
    <row r="13" spans="1:14" x14ac:dyDescent="0.2">
      <c r="B13" s="7"/>
      <c r="C13" s="4" t="s">
        <v>22</v>
      </c>
      <c r="D13" s="63">
        <f>('Step-3.4'!D13*(1-'Step-3.3'!D13))+('Step-3.3'!D13*(E13+1))</f>
        <v>81.888989410071147</v>
      </c>
      <c r="E13" s="63">
        <f>('Step-3.4'!E13*(1-'Step-3.3'!E13))+('Step-3.3'!E13*(F13+4))</f>
        <v>81.079480452243516</v>
      </c>
      <c r="F13" s="63">
        <f>('Step-3.4'!F13*(1-'Step-3.3'!F13))+('Step-3.3'!F13*(G13+10))</f>
        <v>77.11296376156821</v>
      </c>
      <c r="G13" s="63">
        <f>('Step-3.4'!G13*(1-'Step-3.3'!G13))+('Step-3.3'!G13*(H13+10))</f>
        <v>67.157830249162359</v>
      </c>
      <c r="H13" s="63">
        <f>('Step-3.4'!H13*(1-'Step-3.3'!H13))+('Step-3.3'!H13*(I13+10))</f>
        <v>57.294777629968401</v>
      </c>
      <c r="I13" s="63">
        <f>('Step-3.4'!I13*(1-'Step-3.3'!I13))+('Step-3.3'!I13*(J13+10))</f>
        <v>47.473252728208152</v>
      </c>
      <c r="J13" s="63">
        <f>('Step-3.4'!J13*(1-'Step-3.3'!J13))+('Step-3.3'!J13*(K13+10))</f>
        <v>37.803559304988987</v>
      </c>
      <c r="K13" s="63">
        <f>('Step-3.4'!K13*(1-'Step-3.3'!K13))+('Step-3.3'!K13*(L13+10))</f>
        <v>28.542937342913007</v>
      </c>
      <c r="L13" s="63">
        <f>('Step-3.4'!L13*(1-'Step-3.3'!L13))+('Step-3.3'!L13*(M13+10))</f>
        <v>19.90878929739068</v>
      </c>
      <c r="M13" s="63">
        <f>('Step-3.4'!M13*(1-'Step-3.3'!M13))+('Step-3.3'!M13*(N13+10))</f>
        <v>12.207514169041012</v>
      </c>
      <c r="N13" s="63">
        <f>'Step-3.4'!N13</f>
        <v>6.2505387003048245</v>
      </c>
    </row>
    <row r="14" spans="1:14" x14ac:dyDescent="0.2">
      <c r="B14" s="7"/>
      <c r="C14" s="4" t="s">
        <v>21</v>
      </c>
      <c r="D14" s="63">
        <f>('Step-3.4'!D14*(1-'Step-3.3'!D14))+('Step-3.3'!D14*(E14+1))</f>
        <v>83.629598642944345</v>
      </c>
      <c r="E14" s="63">
        <f>('Step-3.4'!E14*(1-'Step-3.3'!E14))+('Step-3.3'!E14*(F14+4))</f>
        <v>82.896362279966084</v>
      </c>
      <c r="F14" s="63">
        <f>('Step-3.4'!F14*(1-'Step-3.3'!F14))+('Step-3.3'!F14*(G14+10))</f>
        <v>78.92816921894179</v>
      </c>
      <c r="G14" s="63">
        <f>('Step-3.4'!G14*(1-'Step-3.3'!G14))+('Step-3.3'!G14*(H14+10))</f>
        <v>68.974854234249221</v>
      </c>
      <c r="H14" s="63">
        <f>('Step-3.4'!H14*(1-'Step-3.3'!H14))+('Step-3.3'!H14*(I14+10))</f>
        <v>59.119482323102936</v>
      </c>
      <c r="I14" s="63">
        <f>('Step-3.4'!I14*(1-'Step-3.3'!I14))+('Step-3.3'!I14*(J14+10))</f>
        <v>49.298218618351363</v>
      </c>
      <c r="J14" s="63">
        <f>('Step-3.4'!J14*(1-'Step-3.3'!J14))+('Step-3.3'!J14*(K14+10))</f>
        <v>39.585289344571606</v>
      </c>
      <c r="K14" s="63">
        <f>('Step-3.4'!K14*(1-'Step-3.3'!K14))+('Step-3.3'!K14*(L14+10))</f>
        <v>30.197251775878978</v>
      </c>
      <c r="L14" s="63">
        <f>('Step-3.4'!L14*(1-'Step-3.3'!L14))+('Step-3.3'!L14*(M14+10))</f>
        <v>21.389233078017011</v>
      </c>
      <c r="M14" s="63">
        <f>('Step-3.4'!M14*(1-'Step-3.3'!M14))+('Step-3.3'!M14*(N14+10))</f>
        <v>13.325136749064203</v>
      </c>
      <c r="N14" s="63">
        <f>'Step-3.4'!N14</f>
        <v>6.677208582656502</v>
      </c>
    </row>
    <row r="15" spans="1:14" x14ac:dyDescent="0.2">
      <c r="A15" s="15" t="s">
        <v>20</v>
      </c>
      <c r="B15" s="12" t="s">
        <v>19</v>
      </c>
      <c r="C15" s="5" t="s">
        <v>18</v>
      </c>
      <c r="D15" s="76" t="s">
        <v>56</v>
      </c>
      <c r="E15" s="76" t="s">
        <v>56</v>
      </c>
      <c r="F15" s="76" t="s">
        <v>56</v>
      </c>
      <c r="G15" s="76" t="s">
        <v>56</v>
      </c>
      <c r="H15" s="76" t="s">
        <v>56</v>
      </c>
      <c r="I15" s="76" t="s">
        <v>56</v>
      </c>
      <c r="J15" s="76" t="s">
        <v>56</v>
      </c>
      <c r="K15" s="76" t="s">
        <v>56</v>
      </c>
      <c r="L15" s="76" t="s">
        <v>56</v>
      </c>
      <c r="M15" s="76" t="s">
        <v>56</v>
      </c>
      <c r="N15" s="76" t="s">
        <v>56</v>
      </c>
    </row>
    <row r="16" spans="1:14" x14ac:dyDescent="0.2">
      <c r="A16" s="15" t="s">
        <v>17</v>
      </c>
      <c r="B16" s="64" t="s">
        <v>56</v>
      </c>
      <c r="C16" s="5" t="s">
        <v>16</v>
      </c>
      <c r="D16" s="63">
        <f>('Step-3.4'!D16*(1-'Step-3.3'!D16))+('Step-3.3'!D16*(E16+1))</f>
        <v>82.424536701718552</v>
      </c>
      <c r="E16" s="63">
        <f>('Step-3.4'!E16*(1-'Step-3.3'!E16))+('Step-3.3'!E16*(F16+4))</f>
        <v>81.77395466374557</v>
      </c>
      <c r="F16" s="63">
        <f>('Step-3.4'!F16*(1-'Step-3.3'!F16))+('Step-3.3'!F16*(G16+10))</f>
        <v>77.832741868169762</v>
      </c>
      <c r="G16" s="63">
        <f>('Step-3.4'!G16*(1-'Step-3.3'!G16))+('Step-3.3'!G16*(H16+10))</f>
        <v>67.891925124238142</v>
      </c>
      <c r="H16" s="63">
        <f>('Step-3.4'!H16*(1-'Step-3.3'!H16))+('Step-3.3'!H16*(I16+10))</f>
        <v>58.112754477043993</v>
      </c>
      <c r="I16" s="63">
        <f>('Step-3.4'!I16*(1-'Step-3.3'!I16))+('Step-3.3'!I16*(J16+10))</f>
        <v>48.379481611722561</v>
      </c>
      <c r="J16" s="63">
        <f>('Step-3.4'!J16*(1-'Step-3.3'!J16))+('Step-3.3'!J16*(K16+10))</f>
        <v>38.768939226006211</v>
      </c>
      <c r="K16" s="63">
        <f>('Step-3.4'!K16*(1-'Step-3.3'!K16))+('Step-3.3'!K16*(L16+10))</f>
        <v>29.543102718522082</v>
      </c>
      <c r="L16" s="63">
        <f>('Step-3.4'!L16*(1-'Step-3.3'!L16))+('Step-3.3'!L16*(M16+10))</f>
        <v>20.894480659099376</v>
      </c>
      <c r="M16" s="63">
        <f>('Step-3.4'!M16*(1-'Step-3.3'!M16))+('Step-3.3'!M16*(N16+10))</f>
        <v>13.168232002878765</v>
      </c>
      <c r="N16" s="63">
        <f>'Step-3.4'!N16</f>
        <v>6.9398460667908095</v>
      </c>
    </row>
    <row r="17" spans="1:14" x14ac:dyDescent="0.2">
      <c r="A17" s="33"/>
      <c r="B17" s="33"/>
      <c r="C17" s="61" t="s">
        <v>15</v>
      </c>
      <c r="D17" s="63">
        <f>('Step-3.4'!D17*(1-'Step-3.3'!D17))+('Step-3.3'!D17*(E17+1))</f>
        <v>78.696195342745625</v>
      </c>
      <c r="E17" s="63">
        <f>('Step-3.4'!E17*(1-'Step-3.3'!E17))+('Step-3.3'!E17*(F17+4))</f>
        <v>78.142820395729132</v>
      </c>
      <c r="F17" s="63">
        <f>('Step-3.4'!F17*(1-'Step-3.3'!F17))+('Step-3.3'!F17*(G17+10))</f>
        <v>74.241520887983569</v>
      </c>
      <c r="G17" s="63">
        <f>('Step-3.4'!G17*(1-'Step-3.3'!G17))+('Step-3.3'!G17*(H17+10))</f>
        <v>64.337749983466992</v>
      </c>
      <c r="H17" s="63">
        <f>('Step-3.4'!H17*(1-'Step-3.3'!H17))+('Step-3.3'!H17*(I17+10))</f>
        <v>54.745605426247202</v>
      </c>
      <c r="I17" s="63">
        <f>('Step-3.4'!I17*(1-'Step-3.3'!I17))+('Step-3.3'!I17*(J17+10))</f>
        <v>45.434766099104266</v>
      </c>
      <c r="J17" s="63">
        <f>('Step-3.4'!J17*(1-'Step-3.3'!J17))+('Step-3.3'!J17*(K17+10))</f>
        <v>36.245829144032697</v>
      </c>
      <c r="K17" s="63">
        <f>('Step-3.4'!K17*(1-'Step-3.3'!K17))+('Step-3.3'!K17*(L17+10))</f>
        <v>27.516463364473463</v>
      </c>
      <c r="L17" s="63">
        <f>('Step-3.4'!L17*(1-'Step-3.3'!L17))+('Step-3.3'!L17*(M17+10))</f>
        <v>19.608298708264293</v>
      </c>
      <c r="M17" s="63">
        <f>('Step-3.4'!M17*(1-'Step-3.3'!M17))+('Step-3.3'!M17*(N17+10))</f>
        <v>12.544887186645539</v>
      </c>
      <c r="N17" s="63">
        <f>'Step-3.4'!N17</f>
        <v>6.9363240992443425</v>
      </c>
    </row>
  </sheetData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EBA3-0A93-0745-95BE-CA4F16C718A3}">
  <dimension ref="A1:O61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15" x14ac:dyDescent="0.2">
      <c r="A1" t="s">
        <v>136</v>
      </c>
      <c r="D1" s="63"/>
    </row>
    <row r="2" spans="1:15" x14ac:dyDescent="0.2">
      <c r="A2" s="80" t="s">
        <v>46</v>
      </c>
      <c r="B2" s="80" t="s">
        <v>45</v>
      </c>
      <c r="C2" s="80" t="s">
        <v>44</v>
      </c>
      <c r="D2" s="62" t="s">
        <v>115</v>
      </c>
      <c r="E2" s="62" t="s">
        <v>116</v>
      </c>
      <c r="F2" s="62" t="s">
        <v>117</v>
      </c>
      <c r="G2" s="62" t="s">
        <v>118</v>
      </c>
      <c r="H2" s="62" t="s">
        <v>119</v>
      </c>
      <c r="I2" s="62" t="s">
        <v>120</v>
      </c>
      <c r="J2" s="62" t="s">
        <v>121</v>
      </c>
      <c r="K2" s="62" t="s">
        <v>122</v>
      </c>
      <c r="L2" s="62" t="s">
        <v>123</v>
      </c>
      <c r="M2" s="62" t="s">
        <v>124</v>
      </c>
      <c r="N2" s="62" t="s">
        <v>125</v>
      </c>
    </row>
    <row r="3" spans="1:15" x14ac:dyDescent="0.2">
      <c r="A3" s="8" t="s">
        <v>40</v>
      </c>
      <c r="B3" s="16" t="s">
        <v>39</v>
      </c>
      <c r="C3" s="4" t="s">
        <v>107</v>
      </c>
      <c r="D3" s="76" t="s">
        <v>56</v>
      </c>
      <c r="E3" s="76" t="s">
        <v>56</v>
      </c>
      <c r="F3" s="76" t="s">
        <v>56</v>
      </c>
      <c r="G3" s="76" t="s">
        <v>56</v>
      </c>
      <c r="H3" s="76" t="s">
        <v>56</v>
      </c>
      <c r="I3" s="76" t="s">
        <v>56</v>
      </c>
      <c r="J3" s="76" t="s">
        <v>56</v>
      </c>
      <c r="K3" s="76" t="s">
        <v>56</v>
      </c>
      <c r="L3" s="76" t="s">
        <v>56</v>
      </c>
      <c r="M3" s="76" t="s">
        <v>56</v>
      </c>
      <c r="N3" s="76" t="s">
        <v>56</v>
      </c>
      <c r="O3" s="76"/>
    </row>
    <row r="4" spans="1:15" x14ac:dyDescent="0.2">
      <c r="B4" s="16" t="s">
        <v>37</v>
      </c>
      <c r="C4" s="4" t="s">
        <v>36</v>
      </c>
      <c r="D4" s="76" t="s">
        <v>56</v>
      </c>
      <c r="E4" s="76" t="s">
        <v>56</v>
      </c>
      <c r="F4" s="76" t="s">
        <v>56</v>
      </c>
      <c r="G4" s="76" t="s">
        <v>56</v>
      </c>
      <c r="H4" s="76" t="s">
        <v>56</v>
      </c>
      <c r="I4" s="76" t="s">
        <v>56</v>
      </c>
      <c r="J4" s="76" t="s">
        <v>56</v>
      </c>
      <c r="K4" s="76" t="s">
        <v>56</v>
      </c>
      <c r="L4" s="76" t="s">
        <v>56</v>
      </c>
      <c r="M4" s="76" t="s">
        <v>56</v>
      </c>
      <c r="N4" s="76" t="s">
        <v>56</v>
      </c>
      <c r="O4" s="76"/>
    </row>
    <row r="5" spans="1:15" ht="16" customHeight="1" x14ac:dyDescent="0.2">
      <c r="B5" s="16" t="s">
        <v>35</v>
      </c>
      <c r="C5" s="4" t="s">
        <v>34</v>
      </c>
      <c r="D5" s="76" t="s">
        <v>56</v>
      </c>
      <c r="E5" s="76" t="s">
        <v>56</v>
      </c>
      <c r="F5" s="76" t="s">
        <v>56</v>
      </c>
      <c r="G5" s="76" t="s">
        <v>56</v>
      </c>
      <c r="H5" s="76" t="s">
        <v>56</v>
      </c>
      <c r="I5" s="76" t="s">
        <v>56</v>
      </c>
      <c r="J5" s="76" t="s">
        <v>56</v>
      </c>
      <c r="K5" s="76" t="s">
        <v>56</v>
      </c>
      <c r="L5" s="76" t="s">
        <v>56</v>
      </c>
      <c r="M5" s="76" t="s">
        <v>56</v>
      </c>
      <c r="N5" s="76" t="s">
        <v>56</v>
      </c>
      <c r="O5" s="76"/>
    </row>
    <row r="6" spans="1:15" ht="16" customHeight="1" x14ac:dyDescent="0.2">
      <c r="A6" s="15" t="s">
        <v>33</v>
      </c>
      <c r="B6" s="12" t="s">
        <v>32</v>
      </c>
      <c r="C6" s="5" t="s">
        <v>31</v>
      </c>
      <c r="D6" s="63">
        <f>'Step-3.5'!D6-D25</f>
        <v>-1.1977032357399224</v>
      </c>
      <c r="E6" s="63">
        <f>'Step-3.5'!E6-E25</f>
        <v>-1.1999575519893284</v>
      </c>
      <c r="F6" s="63">
        <f>'Step-3.5'!F6-F25</f>
        <v>-1.1999327827911515</v>
      </c>
      <c r="G6" s="63">
        <f>'Step-3.5'!G6-G25</f>
        <v>-1.200516805657287</v>
      </c>
      <c r="H6" s="63">
        <f>'Step-3.5'!H6-H25</f>
        <v>-1.2006051242890763</v>
      </c>
      <c r="I6" s="63">
        <f>'Step-3.5'!I6-I25</f>
        <v>-1.1812084277486363</v>
      </c>
      <c r="J6" s="63">
        <f>'Step-3.5'!J6-J25</f>
        <v>-1.1322091449192868</v>
      </c>
      <c r="K6" s="63">
        <f>'Step-3.5'!K6-K25</f>
        <v>-1.029640444268118</v>
      </c>
      <c r="L6" s="63">
        <f>'Step-3.5'!L6-L25</f>
        <v>-0.87313527675441449</v>
      </c>
      <c r="M6" s="63">
        <f>'Step-3.5'!M6-M25</f>
        <v>-0.67212731649315849</v>
      </c>
      <c r="N6" s="63">
        <f>'Step-3.5'!N6-N25</f>
        <v>-0.46439214511217664</v>
      </c>
      <c r="O6" s="73"/>
    </row>
    <row r="7" spans="1:15" x14ac:dyDescent="0.2">
      <c r="B7" s="14"/>
      <c r="C7" s="13" t="s">
        <v>30</v>
      </c>
      <c r="D7" s="63">
        <f>'Step-3.5'!D7-D26</f>
        <v>-0.54658232310390531</v>
      </c>
      <c r="E7" s="63">
        <f>'Step-3.5'!E7-E26</f>
        <v>-0.54852957446385631</v>
      </c>
      <c r="F7" s="63">
        <f>'Step-3.5'!F7-F26</f>
        <v>-0.54872230707893266</v>
      </c>
      <c r="G7" s="63">
        <f>'Step-3.5'!G7-G26</f>
        <v>-0.54907270751088788</v>
      </c>
      <c r="H7" s="63">
        <f>'Step-3.5'!H7-H26</f>
        <v>-0.54882453775863382</v>
      </c>
      <c r="I7" s="63">
        <f>'Step-3.5'!I7-I26</f>
        <v>-0.54024647542969007</v>
      </c>
      <c r="J7" s="63">
        <f>'Step-3.5'!J7-J26</f>
        <v>-0.51989812636566057</v>
      </c>
      <c r="K7" s="63">
        <f>'Step-3.5'!K7-K26</f>
        <v>-0.47497617810882176</v>
      </c>
      <c r="L7" s="63">
        <f>'Step-3.5'!L7-L26</f>
        <v>-0.40605832700764211</v>
      </c>
      <c r="M7" s="63">
        <f>'Step-3.5'!M7-M26</f>
        <v>-0.31971157796790983</v>
      </c>
      <c r="N7" s="63">
        <f>'Step-3.5'!N7-N26</f>
        <v>-0.23047529297143043</v>
      </c>
      <c r="O7" s="73"/>
    </row>
    <row r="8" spans="1:15" x14ac:dyDescent="0.2">
      <c r="B8" s="12" t="s">
        <v>29</v>
      </c>
      <c r="C8" s="5" t="s">
        <v>28</v>
      </c>
      <c r="D8" s="63">
        <f>'Step-3.5'!D8-D27</f>
        <v>-0.45226352785658719</v>
      </c>
      <c r="E8" s="63">
        <f>'Step-3.5'!E8-E27</f>
        <v>-0.45334802103475624</v>
      </c>
      <c r="F8" s="63">
        <f>'Step-3.5'!F8-F27</f>
        <v>-0.45336392965761263</v>
      </c>
      <c r="G8" s="63">
        <f>'Step-3.5'!G8-G27</f>
        <v>-0.45357953289564534</v>
      </c>
      <c r="H8" s="63">
        <f>'Step-3.5'!H8-H27</f>
        <v>-0.45330237326972167</v>
      </c>
      <c r="I8" s="63">
        <f>'Step-3.5'!I8-I27</f>
        <v>-0.44591895937700343</v>
      </c>
      <c r="J8" s="63">
        <f>'Step-3.5'!J8-J27</f>
        <v>-0.42870549674806568</v>
      </c>
      <c r="K8" s="63">
        <f>'Step-3.5'!K8-K27</f>
        <v>-0.3924482046864064</v>
      </c>
      <c r="L8" s="63">
        <f>'Step-3.5'!L8-L27</f>
        <v>-0.33557751649128775</v>
      </c>
      <c r="M8" s="63">
        <f>'Step-3.5'!M8-M27</f>
        <v>-0.25995265297986236</v>
      </c>
      <c r="N8" s="63">
        <f>'Step-3.5'!N8-N27</f>
        <v>-0.18440285735043993</v>
      </c>
      <c r="O8" s="73"/>
    </row>
    <row r="9" spans="1:15" ht="16" customHeight="1" x14ac:dyDescent="0.2">
      <c r="B9" s="7"/>
      <c r="C9" s="4" t="s">
        <v>27</v>
      </c>
      <c r="D9" s="63">
        <f>'Step-3.5'!D9-D28</f>
        <v>-0.62212404265710575</v>
      </c>
      <c r="E9" s="63">
        <f>'Step-3.5'!E9-E28</f>
        <v>-0.62348300139976232</v>
      </c>
      <c r="F9" s="63">
        <f>'Step-3.5'!F9-F28</f>
        <v>-0.62354035407638264</v>
      </c>
      <c r="G9" s="63">
        <f>'Step-3.5'!G9-G28</f>
        <v>-0.6238821914383692</v>
      </c>
      <c r="H9" s="63">
        <f>'Step-3.5'!H9-H28</f>
        <v>-0.62331959670565595</v>
      </c>
      <c r="I9" s="63">
        <f>'Step-3.5'!I9-I28</f>
        <v>-0.61338970816654381</v>
      </c>
      <c r="J9" s="63">
        <f>'Step-3.5'!J9-J28</f>
        <v>-0.59094980753919657</v>
      </c>
      <c r="K9" s="63">
        <f>'Step-3.5'!K9-K28</f>
        <v>-0.54476742413798718</v>
      </c>
      <c r="L9" s="63">
        <f>'Step-3.5'!L9-L28</f>
        <v>-0.47076178055973017</v>
      </c>
      <c r="M9" s="63">
        <f>'Step-3.5'!M9-M28</f>
        <v>-0.36947279354280305</v>
      </c>
      <c r="N9" s="63">
        <f>'Step-3.5'!N9-N28</f>
        <v>-0.26308888719651957</v>
      </c>
      <c r="O9" s="73"/>
    </row>
    <row r="10" spans="1:15" ht="16" customHeight="1" x14ac:dyDescent="0.2">
      <c r="B10" s="12" t="s">
        <v>26</v>
      </c>
      <c r="C10" s="5" t="s">
        <v>25</v>
      </c>
      <c r="D10" s="63">
        <f>'Step-3.5'!D10-D29</f>
        <v>-0.77857894166420749</v>
      </c>
      <c r="E10" s="63">
        <f>'Step-3.5'!E10-E29</f>
        <v>-0.78060397883686505</v>
      </c>
      <c r="F10" s="63">
        <f>'Step-3.5'!F10-F29</f>
        <v>-0.78075725012850228</v>
      </c>
      <c r="G10" s="63">
        <f>'Step-3.5'!G10-G29</f>
        <v>-0.78122087814760732</v>
      </c>
      <c r="H10" s="63">
        <f>'Step-3.5'!H10-H29</f>
        <v>-0.78127127555446663</v>
      </c>
      <c r="I10" s="63">
        <f>'Step-3.5'!I10-I29</f>
        <v>-0.76882919051315923</v>
      </c>
      <c r="J10" s="63">
        <f>'Step-3.5'!J10-J29</f>
        <v>-0.73913956576022599</v>
      </c>
      <c r="K10" s="63">
        <f>'Step-3.5'!K10-K29</f>
        <v>-0.67704722375781756</v>
      </c>
      <c r="L10" s="63">
        <f>'Step-3.5'!L10-L29</f>
        <v>-0.58304465401370109</v>
      </c>
      <c r="M10" s="63">
        <f>'Step-3.5'!M10-M29</f>
        <v>-0.45535009932279635</v>
      </c>
      <c r="N10" s="63">
        <f>'Step-3.5'!N10-N29</f>
        <v>-0.31700114208812291</v>
      </c>
      <c r="O10" s="73"/>
    </row>
    <row r="11" spans="1:15" ht="16" customHeight="1" x14ac:dyDescent="0.2">
      <c r="B11" s="7"/>
      <c r="C11" s="4" t="s">
        <v>24</v>
      </c>
      <c r="D11" s="63">
        <f>'Step-3.5'!D11-D30</f>
        <v>-0.42850548831636104</v>
      </c>
      <c r="E11" s="63">
        <f>'Step-3.5'!E11-E30</f>
        <v>-0.42973211388493837</v>
      </c>
      <c r="F11" s="63">
        <f>'Step-3.5'!F11-F30</f>
        <v>-0.42981563911240528</v>
      </c>
      <c r="G11" s="63">
        <f>'Step-3.5'!G11-G30</f>
        <v>-0.43005498272451348</v>
      </c>
      <c r="H11" s="63">
        <f>'Step-3.5'!H11-H30</f>
        <v>-0.43021687156370092</v>
      </c>
      <c r="I11" s="63">
        <f>'Step-3.5'!I11-I30</f>
        <v>-0.42427862011131623</v>
      </c>
      <c r="J11" s="63">
        <f>'Step-3.5'!J11-J30</f>
        <v>-0.4105952466159124</v>
      </c>
      <c r="K11" s="63">
        <f>'Step-3.5'!K11-K30</f>
        <v>-0.38263033608617292</v>
      </c>
      <c r="L11" s="63">
        <f>'Step-3.5'!L11-L30</f>
        <v>-0.33619535592082173</v>
      </c>
      <c r="M11" s="63">
        <f>'Step-3.5'!M11-M30</f>
        <v>-0.26855997179839797</v>
      </c>
      <c r="N11" s="63">
        <f>'Step-3.5'!N11-N30</f>
        <v>-0.19287221482607908</v>
      </c>
      <c r="O11" s="73"/>
    </row>
    <row r="12" spans="1:15" ht="16" customHeight="1" x14ac:dyDescent="0.2">
      <c r="B12" s="7"/>
      <c r="C12" s="4" t="s">
        <v>23</v>
      </c>
      <c r="D12" s="63">
        <f>'Step-3.5'!D12-D31</f>
        <v>-7.2263801905279479E-2</v>
      </c>
      <c r="E12" s="63">
        <f>'Step-3.5'!E12-E31</f>
        <v>-7.2456648155124981E-2</v>
      </c>
      <c r="F12" s="63">
        <f>'Step-3.5'!F12-F31</f>
        <v>-7.2466022343775194E-2</v>
      </c>
      <c r="G12" s="63">
        <f>'Step-3.5'!G12-G31</f>
        <v>-7.2502782455572401E-2</v>
      </c>
      <c r="H12" s="63">
        <f>'Step-3.5'!H12-H31</f>
        <v>-7.2501990816220996E-2</v>
      </c>
      <c r="I12" s="63">
        <f>'Step-3.5'!I12-I31</f>
        <v>-7.1295477904506299E-2</v>
      </c>
      <c r="J12" s="63">
        <f>'Step-3.5'!J12-J31</f>
        <v>-6.8558778884273863E-2</v>
      </c>
      <c r="K12" s="63">
        <f>'Step-3.5'!K12-K31</f>
        <v>-6.2966724791863271E-2</v>
      </c>
      <c r="L12" s="63">
        <f>'Step-3.5'!L12-L31</f>
        <v>-5.4351579072029921E-2</v>
      </c>
      <c r="M12" s="63">
        <f>'Step-3.5'!M12-M31</f>
        <v>-4.3205275376099195E-2</v>
      </c>
      <c r="N12" s="63">
        <f>'Step-3.5'!N12-N31</f>
        <v>-3.2567994296528902E-2</v>
      </c>
      <c r="O12" s="73"/>
    </row>
    <row r="13" spans="1:15" ht="16" customHeight="1" x14ac:dyDescent="0.2">
      <c r="B13" s="7"/>
      <c r="C13" s="4" t="s">
        <v>22</v>
      </c>
      <c r="D13" s="63">
        <f>'Step-3.5'!D13-D32</f>
        <v>-0.53079179436586799</v>
      </c>
      <c r="E13" s="63">
        <f>'Step-3.5'!E13-E32</f>
        <v>-0.53202729378753588</v>
      </c>
      <c r="F13" s="63">
        <f>'Step-3.5'!F13-F32</f>
        <v>-0.53202836899606609</v>
      </c>
      <c r="G13" s="63">
        <f>'Step-3.5'!G13-G32</f>
        <v>-0.53226657729013027</v>
      </c>
      <c r="H13" s="63">
        <f>'Step-3.5'!H13-H32</f>
        <v>-0.53180998772015187</v>
      </c>
      <c r="I13" s="63">
        <f>'Step-3.5'!I13-I32</f>
        <v>-0.5224409478274481</v>
      </c>
      <c r="J13" s="63">
        <f>'Step-3.5'!J13-J32</f>
        <v>-0.50099519077974008</v>
      </c>
      <c r="K13" s="63">
        <f>'Step-3.5'!K13-K32</f>
        <v>-0.45631866848295033</v>
      </c>
      <c r="L13" s="63">
        <f>'Step-3.5'!L13-L32</f>
        <v>-0.38762340286126218</v>
      </c>
      <c r="M13" s="63">
        <f>'Step-3.5'!M13-M32</f>
        <v>-0.30106129127702275</v>
      </c>
      <c r="N13" s="63">
        <f>'Step-3.5'!N13-N32</f>
        <v>-0.21391510576954342</v>
      </c>
      <c r="O13" s="73"/>
    </row>
    <row r="14" spans="1:15" ht="16" customHeight="1" x14ac:dyDescent="0.2">
      <c r="B14" s="7"/>
      <c r="C14" s="4" t="s">
        <v>21</v>
      </c>
      <c r="D14" s="63">
        <f>'Step-3.5'!D14-D33</f>
        <v>-0.27255050125613423</v>
      </c>
      <c r="E14" s="63">
        <f>'Step-3.5'!E14-E33</f>
        <v>-0.2734204451435005</v>
      </c>
      <c r="F14" s="63">
        <f>'Step-3.5'!F14-F33</f>
        <v>-0.27342493349020458</v>
      </c>
      <c r="G14" s="63">
        <f>'Step-3.5'!G14-G33</f>
        <v>-0.27355437199624077</v>
      </c>
      <c r="H14" s="63">
        <f>'Step-3.5'!H14-H33</f>
        <v>-0.2734184593944633</v>
      </c>
      <c r="I14" s="63">
        <f>'Step-3.5'!I14-I33</f>
        <v>-0.26911065202943263</v>
      </c>
      <c r="J14" s="63">
        <f>'Step-3.5'!J14-J33</f>
        <v>-0.25892698938073977</v>
      </c>
      <c r="K14" s="63">
        <f>'Step-3.5'!K14-K33</f>
        <v>-0.23722425833712535</v>
      </c>
      <c r="L14" s="63">
        <f>'Step-3.5'!L14-L33</f>
        <v>-0.20330521712638117</v>
      </c>
      <c r="M14" s="63">
        <f>'Step-3.5'!M14-M33</f>
        <v>-0.15738506863476331</v>
      </c>
      <c r="N14" s="63">
        <f>'Step-3.5'!N14-N33</f>
        <v>-0.10845421588212201</v>
      </c>
      <c r="O14" s="73"/>
    </row>
    <row r="15" spans="1:15" ht="16" customHeight="1" x14ac:dyDescent="0.2">
      <c r="A15" s="15" t="s">
        <v>20</v>
      </c>
      <c r="B15" s="12" t="s">
        <v>19</v>
      </c>
      <c r="C15" s="5" t="s">
        <v>18</v>
      </c>
      <c r="D15" s="77" t="s">
        <v>56</v>
      </c>
      <c r="E15" s="77" t="s">
        <v>56</v>
      </c>
      <c r="F15" s="77" t="s">
        <v>56</v>
      </c>
      <c r="G15" s="77" t="s">
        <v>56</v>
      </c>
      <c r="H15" s="77" t="s">
        <v>56</v>
      </c>
      <c r="I15" s="77" t="s">
        <v>56</v>
      </c>
      <c r="J15" s="77" t="s">
        <v>56</v>
      </c>
      <c r="K15" s="77" t="s">
        <v>56</v>
      </c>
      <c r="L15" s="77" t="s">
        <v>56</v>
      </c>
      <c r="M15" s="77" t="s">
        <v>56</v>
      </c>
      <c r="N15" s="77" t="s">
        <v>56</v>
      </c>
      <c r="O15" s="76"/>
    </row>
    <row r="16" spans="1:15" ht="16" customHeight="1" x14ac:dyDescent="0.2">
      <c r="A16" s="15" t="s">
        <v>17</v>
      </c>
      <c r="B16" s="64" t="s">
        <v>56</v>
      </c>
      <c r="C16" s="5" t="s">
        <v>16</v>
      </c>
      <c r="D16" s="63">
        <f>'Step-3.5'!D16-D35</f>
        <v>-0.166909489757046</v>
      </c>
      <c r="E16" s="63">
        <f>'Step-3.5'!E16-E35</f>
        <v>-0.16761755821165991</v>
      </c>
      <c r="F16" s="63">
        <f>'Step-3.5'!F16-F35</f>
        <v>-0.16767654947572908</v>
      </c>
      <c r="G16" s="63">
        <f>'Step-3.5'!G16-G35</f>
        <v>-0.16778612579314256</v>
      </c>
      <c r="H16" s="63">
        <f>'Step-3.5'!H16-H35</f>
        <v>-0.16791253616734991</v>
      </c>
      <c r="I16" s="63">
        <f>'Step-3.5'!I16-I35</f>
        <v>-0.16551772946282028</v>
      </c>
      <c r="J16" s="63">
        <f>'Step-3.5'!J16-J35</f>
        <v>-0.15960452382173429</v>
      </c>
      <c r="K16" s="63">
        <f>'Step-3.5'!K16-K35</f>
        <v>-0.14695403823179021</v>
      </c>
      <c r="L16" s="63">
        <f>'Step-3.5'!L16-L35</f>
        <v>-0.12710292426796244</v>
      </c>
      <c r="M16" s="63">
        <f>'Step-3.5'!M16-M35</f>
        <v>-0.10172389531342496</v>
      </c>
      <c r="N16" s="63">
        <f>'Step-3.5'!N16-N35</f>
        <v>-7.3842206472484406E-2</v>
      </c>
      <c r="O16" s="73"/>
    </row>
    <row r="17" spans="1:15" ht="16" customHeight="1" x14ac:dyDescent="0.2">
      <c r="A17" s="33"/>
      <c r="B17" s="33"/>
      <c r="C17" s="81" t="s">
        <v>15</v>
      </c>
      <c r="D17" s="63">
        <f>'Step-3.5'!D17-D36</f>
        <v>-0.26808187908599734</v>
      </c>
      <c r="E17" s="63">
        <f>'Step-3.5'!E17-E36</f>
        <v>-0.26960455008722306</v>
      </c>
      <c r="F17" s="63">
        <f>'Step-3.5'!F17-F36</f>
        <v>-0.26983839060473258</v>
      </c>
      <c r="G17" s="63">
        <f>'Step-3.5'!G17-G36</f>
        <v>-0.2701666268199574</v>
      </c>
      <c r="H17" s="63">
        <f>'Step-3.5'!H17-H36</f>
        <v>-0.27123483379520508</v>
      </c>
      <c r="I17" s="63">
        <f>'Step-3.5'!I17-I36</f>
        <v>-0.26931362565649408</v>
      </c>
      <c r="J17" s="63">
        <f>'Step-3.5'!J17-J36</f>
        <v>-0.26161105375242499</v>
      </c>
      <c r="K17" s="63">
        <f>'Step-3.5'!K17-K36</f>
        <v>-0.24362031022478092</v>
      </c>
      <c r="L17" s="63">
        <f>'Step-3.5'!L17-L36</f>
        <v>-0.21632362414992201</v>
      </c>
      <c r="M17" s="63">
        <f>'Step-3.5'!M17-M36</f>
        <v>-0.17991684366733907</v>
      </c>
      <c r="N17" s="63">
        <f>'Step-3.5'!N17-N36</f>
        <v>-0.13856020861772933</v>
      </c>
      <c r="O17" s="73"/>
    </row>
    <row r="20" spans="1:15" x14ac:dyDescent="0.2">
      <c r="A20" t="s">
        <v>133</v>
      </c>
    </row>
    <row r="21" spans="1:15" x14ac:dyDescent="0.2">
      <c r="A21" s="80" t="s">
        <v>46</v>
      </c>
      <c r="B21" s="80" t="s">
        <v>45</v>
      </c>
      <c r="C21" s="80" t="s">
        <v>44</v>
      </c>
      <c r="D21" s="62">
        <v>0</v>
      </c>
      <c r="E21" s="62">
        <v>1</v>
      </c>
      <c r="F21" s="62">
        <v>5</v>
      </c>
      <c r="G21" s="62">
        <v>15</v>
      </c>
      <c r="H21" s="62">
        <v>25</v>
      </c>
      <c r="I21" s="62">
        <v>35</v>
      </c>
      <c r="J21" s="62">
        <v>45</v>
      </c>
      <c r="K21" s="62">
        <v>55</v>
      </c>
      <c r="L21" s="62">
        <v>65</v>
      </c>
      <c r="M21" s="62">
        <v>75</v>
      </c>
      <c r="N21" s="62">
        <v>85</v>
      </c>
    </row>
    <row r="22" spans="1:15" x14ac:dyDescent="0.2">
      <c r="A22" s="8" t="s">
        <v>40</v>
      </c>
      <c r="B22" s="16" t="s">
        <v>39</v>
      </c>
      <c r="C22" s="4" t="s">
        <v>107</v>
      </c>
      <c r="D22" s="63">
        <f>+((1-'Step-3.1.a'!D3)/'Step-3.1.b'!D3)+('Step-3.1.a'!D3*E22)</f>
        <v>79.208901112152134</v>
      </c>
      <c r="E22" s="63">
        <f>+((1-'Step-3.1.a'!E3)/'Step-3.1.b'!E3)+('Step-3.1.a'!E3*F22)</f>
        <v>78.939149326893201</v>
      </c>
      <c r="F22" s="63">
        <f>+((1-'Step-3.1.a'!F3)/'Step-3.1.b'!F3)+('Step-3.1.a'!F3*G22)</f>
        <v>75.058436602719027</v>
      </c>
      <c r="G22" s="63">
        <f>+((1-'Step-3.1.a'!G3)/'Step-3.1.b'!G3)+('Step-3.1.a'!G3*H22)</f>
        <v>65.239420593179972</v>
      </c>
      <c r="H22" s="63">
        <f>+((1-'Step-3.1.a'!H3)/'Step-3.1.b'!H3)+('Step-3.1.a'!H3*I22)</f>
        <v>57.408397664851726</v>
      </c>
      <c r="I22" s="63">
        <f>+((1-'Step-3.1.a'!I3)/'Step-3.1.b'!I3)+('Step-3.1.a'!I3*J22)</f>
        <v>46.982303464290695</v>
      </c>
      <c r="J22" s="63">
        <f>+((1-'Step-3.1.a'!J3)/'Step-3.1.b'!J3)+('Step-3.1.a'!J3*K22)</f>
        <v>35.695146496008718</v>
      </c>
      <c r="K22" s="63">
        <f>+((1-'Step-3.1.a'!K3)/'Step-3.1.b'!K3)+('Step-3.1.a'!K3*L22)</f>
        <v>25.872868894780748</v>
      </c>
      <c r="L22" s="63">
        <f>+((1-'Step-3.1.a'!L3)/'Step-3.1.b'!L3)+('Step-3.1.a'!L3*M22)</f>
        <v>16.44173925407377</v>
      </c>
      <c r="M22" s="63">
        <f>+((1-'Step-3.1.a'!M3)/'Step-3.1.b'!M3)+('Step-3.1.a'!M3*N22)</f>
        <v>9.1918541705058505</v>
      </c>
      <c r="N22" s="63">
        <f>1/'Step-3.1.b'!N3</f>
        <v>5.6536290491148256</v>
      </c>
    </row>
    <row r="23" spans="1:15" x14ac:dyDescent="0.2">
      <c r="B23" s="16" t="s">
        <v>37</v>
      </c>
      <c r="C23" s="4" t="s">
        <v>36</v>
      </c>
      <c r="D23" s="63">
        <f>+((1-'Step-3.1.a'!D4)/'Step-3.1.b'!D4)+('Step-3.1.a'!D4*E23)</f>
        <v>76.830274328046016</v>
      </c>
      <c r="E23" s="63">
        <f>+((1-'Step-3.1.a'!E4)/'Step-3.1.b'!E4)+('Step-3.1.a'!E4*F23)</f>
        <v>76.735827479855857</v>
      </c>
      <c r="F23" s="63">
        <f>+((1-'Step-3.1.a'!F4)/'Step-3.1.b'!F4)+('Step-3.1.a'!F4*G23)</f>
        <v>72.882891075683986</v>
      </c>
      <c r="G23" s="63">
        <f>+((1-'Step-3.1.a'!G4)/'Step-3.1.b'!G4)+('Step-3.1.a'!G4*H23)</f>
        <v>63.000305988726673</v>
      </c>
      <c r="H23" s="63">
        <f>+((1-'Step-3.1.a'!H4)/'Step-3.1.b'!H4)+('Step-3.1.a'!H4*I23)</f>
        <v>53.324152710344492</v>
      </c>
      <c r="I23" s="63">
        <f>+((1-'Step-3.1.a'!I4)/'Step-3.1.b'!I4)+('Step-3.1.a'!I4*J23)</f>
        <v>43.610901373946589</v>
      </c>
      <c r="J23" s="63">
        <f>+((1-'Step-3.1.a'!J4)/'Step-3.1.b'!J4)+('Step-3.1.a'!J4*K23)</f>
        <v>33.930320635149243</v>
      </c>
      <c r="K23" s="63">
        <f>+((1-'Step-3.1.a'!K4)/'Step-3.1.b'!K4)+('Step-3.1.a'!K4*L23)</f>
        <v>24.60952306849482</v>
      </c>
      <c r="L23" s="63">
        <f>+((1-'Step-3.1.a'!L4)/'Step-3.1.b'!L4)+('Step-3.1.a'!L4*M23)</f>
        <v>15.892651438072706</v>
      </c>
      <c r="M23" s="63">
        <f>+((1-'Step-3.1.a'!M4)/'Step-3.1.b'!M4)+('Step-3.1.a'!M4*N23)</f>
        <v>8.6804523737088211</v>
      </c>
      <c r="N23" s="63">
        <f>1/'Step-3.1.b'!N4</f>
        <v>4.5725613582569116</v>
      </c>
    </row>
    <row r="24" spans="1:15" x14ac:dyDescent="0.2">
      <c r="B24" s="16" t="s">
        <v>35</v>
      </c>
      <c r="C24" s="4" t="s">
        <v>34</v>
      </c>
      <c r="D24" s="63">
        <f>+((1-'Step-3.1.a'!D5)/'Step-3.1.b'!D5)+('Step-3.1.a'!D5*E24)</f>
        <v>77.874462220759852</v>
      </c>
      <c r="E24" s="63">
        <f>+((1-'Step-3.1.a'!E5)/'Step-3.1.b'!E5)+('Step-3.1.a'!E5*F24)</f>
        <v>77.508782894136445</v>
      </c>
      <c r="F24" s="63">
        <f>+((1-'Step-3.1.a'!F5)/'Step-3.1.b'!F5)+('Step-3.1.a'!F5*G24)</f>
        <v>73.814998758024572</v>
      </c>
      <c r="G24" s="63">
        <f>+((1-'Step-3.1.a'!G5)/'Step-3.1.b'!G5)+('Step-3.1.a'!G5*H24)</f>
        <v>64.221649481482814</v>
      </c>
      <c r="H24" s="63">
        <f>+((1-'Step-3.1.a'!H5)/'Step-3.1.b'!H5)+('Step-3.1.a'!H5*I24)</f>
        <v>54.68195208439866</v>
      </c>
      <c r="I24" s="63">
        <f>+((1-'Step-3.1.a'!I5)/'Step-3.1.b'!I5)+('Step-3.1.a'!I5*J24)</f>
        <v>45.288524880262742</v>
      </c>
      <c r="J24" s="63">
        <f>+((1-'Step-3.1.a'!J5)/'Step-3.1.b'!J5)+('Step-3.1.a'!J5*K24)</f>
        <v>35.993282934212118</v>
      </c>
      <c r="K24" s="63">
        <f>+((1-'Step-3.1.a'!K5)/'Step-3.1.b'!K5)+('Step-3.1.a'!K5*L24)</f>
        <v>26.906791554135921</v>
      </c>
      <c r="L24" s="63">
        <f>+((1-'Step-3.1.a'!L5)/'Step-3.1.b'!L5)+('Step-3.1.a'!L5*M24)</f>
        <v>18.332800203811736</v>
      </c>
      <c r="M24" s="63">
        <f>+((1-'Step-3.1.a'!M5)/'Step-3.1.b'!M5)+('Step-3.1.a'!M5*N24)</f>
        <v>10.872300455813969</v>
      </c>
      <c r="N24" s="63">
        <f>1/'Step-3.1.b'!N5</f>
        <v>5.6352479484312976</v>
      </c>
    </row>
    <row r="25" spans="1:15" x14ac:dyDescent="0.2">
      <c r="A25" s="15" t="s">
        <v>33</v>
      </c>
      <c r="B25" s="12" t="s">
        <v>32</v>
      </c>
      <c r="C25" s="5" t="s">
        <v>31</v>
      </c>
      <c r="D25" s="63">
        <f>+((1-'Step-3.1.a'!D6)/'Step-3.1.b'!D6)+('Step-3.1.a'!D6*E25)</f>
        <v>82.949425460307296</v>
      </c>
      <c r="E25" s="63">
        <f>+((1-'Step-3.1.a'!E6)/'Step-3.1.b'!E6)+('Step-3.1.a'!E6*F25)</f>
        <v>82.105461767565259</v>
      </c>
      <c r="F25" s="63">
        <f>+((1-'Step-3.1.a'!F6)/'Step-3.1.b'!F6)+('Step-3.1.a'!F6*G25)</f>
        <v>78.136950174187945</v>
      </c>
      <c r="G25" s="63">
        <f>+((1-'Step-3.1.a'!G6)/'Step-3.1.b'!G6)+('Step-3.1.a'!G6*H25)</f>
        <v>68.185173959932598</v>
      </c>
      <c r="H25" s="63">
        <f>+((1-'Step-3.1.a'!H6)/'Step-3.1.b'!H6)+('Step-3.1.a'!H6*I25)</f>
        <v>58.37693007490175</v>
      </c>
      <c r="I25" s="63">
        <f>+((1-'Step-3.1.a'!I6)/'Step-3.1.b'!I6)+('Step-3.1.a'!I6*J25)</f>
        <v>48.622818154317343</v>
      </c>
      <c r="J25" s="63">
        <f>+((1-'Step-3.1.a'!J6)/'Step-3.1.b'!J6)+('Step-3.1.a'!J6*K25)</f>
        <v>38.904551302516751</v>
      </c>
      <c r="K25" s="63">
        <f>+((1-'Step-3.1.a'!K6)/'Step-3.1.b'!K6)+('Step-3.1.a'!K6*L25)</f>
        <v>29.505646100054232</v>
      </c>
      <c r="L25" s="63">
        <f>+((1-'Step-3.1.a'!L6)/'Step-3.1.b'!L6)+('Step-3.1.a'!L6*M25)</f>
        <v>20.711001794773559</v>
      </c>
      <c r="M25" s="63">
        <f>+((1-'Step-3.1.a'!M6)/'Step-3.1.b'!M6)+('Step-3.1.a'!M6*N25)</f>
        <v>12.804468149254438</v>
      </c>
      <c r="N25" s="63">
        <f>1/'Step-3.1.b'!N6</f>
        <v>6.4998682825997234</v>
      </c>
    </row>
    <row r="26" spans="1:15" x14ac:dyDescent="0.2">
      <c r="B26" s="14"/>
      <c r="C26" s="13" t="s">
        <v>30</v>
      </c>
      <c r="D26" s="63">
        <f>+((1-'Step-3.1.a'!D7)/'Step-3.1.b'!D7)+('Step-3.1.a'!D7*E26)</f>
        <v>81.457564759931515</v>
      </c>
      <c r="E26" s="63">
        <f>+((1-'Step-3.1.a'!E7)/'Step-3.1.b'!E7)+('Step-3.1.a'!E7*F26)</f>
        <v>80.747564980608686</v>
      </c>
      <c r="F26" s="63">
        <f>+((1-'Step-3.1.a'!F7)/'Step-3.1.b'!F7)+('Step-3.1.a'!F7*G26)</f>
        <v>76.808905204705638</v>
      </c>
      <c r="G26" s="63">
        <f>+((1-'Step-3.1.a'!G7)/'Step-3.1.b'!G7)+('Step-3.1.a'!G7*H26)</f>
        <v>66.867603319607383</v>
      </c>
      <c r="H26" s="63">
        <f>+((1-'Step-3.1.a'!H7)/'Step-3.1.b'!H7)+('Step-3.1.a'!H7*I26)</f>
        <v>57.028471525709001</v>
      </c>
      <c r="I26" s="63">
        <f>+((1-'Step-3.1.a'!I7)/'Step-3.1.b'!I7)+('Step-3.1.a'!I7*J26)</f>
        <v>47.309612895871652</v>
      </c>
      <c r="J26" s="63">
        <f>+((1-'Step-3.1.a'!J7)/'Step-3.1.b'!J7)+('Step-3.1.a'!J7*K26)</f>
        <v>37.787728203726019</v>
      </c>
      <c r="K26" s="63">
        <f>+((1-'Step-3.1.a'!K7)/'Step-3.1.b'!K7)+('Step-3.1.a'!K7*L26)</f>
        <v>28.612520206366888</v>
      </c>
      <c r="L26" s="63">
        <f>+((1-'Step-3.1.a'!L7)/'Step-3.1.b'!L7)+('Step-3.1.a'!L7*M26)</f>
        <v>20.05527775172321</v>
      </c>
      <c r="M26" s="63">
        <f>+((1-'Step-3.1.a'!M7)/'Step-3.1.b'!M7)+('Step-3.1.a'!M7*N26)</f>
        <v>12.451027261254294</v>
      </c>
      <c r="N26" s="63">
        <f>1/'Step-3.1.b'!N7</f>
        <v>6.5241979920922857</v>
      </c>
    </row>
    <row r="27" spans="1:15" x14ac:dyDescent="0.2">
      <c r="B27" s="12" t="s">
        <v>29</v>
      </c>
      <c r="C27" s="5" t="s">
        <v>28</v>
      </c>
      <c r="D27" s="63">
        <f>+((1-'Step-3.1.a'!D8)/'Step-3.1.b'!D8)+('Step-3.1.a'!D8*E27)</f>
        <v>83.64251855625912</v>
      </c>
      <c r="E27" s="63">
        <f>+((1-'Step-3.1.a'!E8)/'Step-3.1.b'!E8)+('Step-3.1.a'!E8*F27)</f>
        <v>82.842964209401401</v>
      </c>
      <c r="F27" s="63">
        <f>+((1-'Step-3.1.a'!F8)/'Step-3.1.b'!F8)+('Step-3.1.a'!F8*G27)</f>
        <v>78.876900934058256</v>
      </c>
      <c r="G27" s="63">
        <f>+((1-'Step-3.1.a'!G8)/'Step-3.1.b'!G8)+('Step-3.1.a'!G8*H27)</f>
        <v>68.924004202747071</v>
      </c>
      <c r="H27" s="63">
        <f>+((1-'Step-3.1.a'!H8)/'Step-3.1.b'!H8)+('Step-3.1.a'!H8*I27)</f>
        <v>59.064092974579758</v>
      </c>
      <c r="I27" s="63">
        <f>+((1-'Step-3.1.a'!I8)/'Step-3.1.b'!I8)+('Step-3.1.a'!I8*J27)</f>
        <v>49.22797534397543</v>
      </c>
      <c r="J27" s="63">
        <f>+((1-'Step-3.1.a'!J8)/'Step-3.1.b'!J8)+('Step-3.1.a'!J8*K27)</f>
        <v>39.504829241015472</v>
      </c>
      <c r="K27" s="63">
        <f>+((1-'Step-3.1.a'!K8)/'Step-3.1.b'!K8)+('Step-3.1.a'!K8*L27)</f>
        <v>30.132745255082469</v>
      </c>
      <c r="L27" s="63">
        <f>+((1-'Step-3.1.a'!L8)/'Step-3.1.b'!L8)+('Step-3.1.a'!L8*M27)</f>
        <v>21.293906946875481</v>
      </c>
      <c r="M27" s="63">
        <f>+((1-'Step-3.1.a'!M8)/'Step-3.1.b'!M8)+('Step-3.1.a'!M8*N27)</f>
        <v>13.220748872798829</v>
      </c>
      <c r="N27" s="63">
        <f>1/'Step-3.1.b'!N8</f>
        <v>6.8064309965192757</v>
      </c>
    </row>
    <row r="28" spans="1:15" x14ac:dyDescent="0.2">
      <c r="B28" s="7"/>
      <c r="C28" s="4" t="s">
        <v>27</v>
      </c>
      <c r="D28" s="63">
        <f>+((1-'Step-3.1.a'!D9)/'Step-3.1.b'!D9)+('Step-3.1.a'!D9*E28)</f>
        <v>83.675176347315542</v>
      </c>
      <c r="E28" s="63">
        <f>+((1-'Step-3.1.a'!E9)/'Step-3.1.b'!E9)+('Step-3.1.a'!E9*F28)</f>
        <v>82.857843322939871</v>
      </c>
      <c r="F28" s="63">
        <f>+((1-'Step-3.1.a'!F9)/'Step-3.1.b'!F9)+('Step-3.1.a'!F9*G28)</f>
        <v>78.895655349453165</v>
      </c>
      <c r="G28" s="63">
        <f>+((1-'Step-3.1.a'!G9)/'Step-3.1.b'!G9)+('Step-3.1.a'!G9*H28)</f>
        <v>68.947920124864268</v>
      </c>
      <c r="H28" s="63">
        <f>+((1-'Step-3.1.a'!H9)/'Step-3.1.b'!H9)+('Step-3.1.a'!H9*I28)</f>
        <v>59.064804469399277</v>
      </c>
      <c r="I28" s="63">
        <f>+((1-'Step-3.1.a'!I9)/'Step-3.1.b'!I9)+('Step-3.1.a'!I9*J28)</f>
        <v>49.219586681690956</v>
      </c>
      <c r="J28" s="63">
        <f>+((1-'Step-3.1.a'!J9)/'Step-3.1.b'!J9)+('Step-3.1.a'!J9*K28)</f>
        <v>39.527155501212455</v>
      </c>
      <c r="K28" s="63">
        <f>+((1-'Step-3.1.a'!K9)/'Step-3.1.b'!K9)+('Step-3.1.a'!K9*L28)</f>
        <v>30.285667892754425</v>
      </c>
      <c r="L28" s="63">
        <f>+((1-'Step-3.1.a'!L9)/'Step-3.1.b'!L9)+('Step-3.1.a'!L9*M28)</f>
        <v>21.593372486414346</v>
      </c>
      <c r="M28" s="63">
        <f>+((1-'Step-3.1.a'!M9)/'Step-3.1.b'!M9)+('Step-3.1.a'!M9*N28)</f>
        <v>13.549852559655339</v>
      </c>
      <c r="N28" s="63">
        <f>1/'Step-3.1.b'!N9</f>
        <v>7.0411427511352533</v>
      </c>
    </row>
    <row r="29" spans="1:15" x14ac:dyDescent="0.2">
      <c r="B29" s="12" t="s">
        <v>26</v>
      </c>
      <c r="C29" s="5" t="s">
        <v>25</v>
      </c>
      <c r="D29" s="63">
        <f>+((1-'Step-3.1.a'!D10)/'Step-3.1.b'!D10)+('Step-3.1.a'!D10*E29)</f>
        <v>81.776785364739411</v>
      </c>
      <c r="E29" s="63">
        <f>+((1-'Step-3.1.a'!E10)/'Step-3.1.b'!E10)+('Step-3.1.a'!E10*F29)</f>
        <v>80.98935074768994</v>
      </c>
      <c r="F29" s="63">
        <f>+((1-'Step-3.1.a'!F10)/'Step-3.1.b'!F10)+('Step-3.1.a'!F10*G29)</f>
        <v>77.038196096135877</v>
      </c>
      <c r="G29" s="63">
        <f>+((1-'Step-3.1.a'!G10)/'Step-3.1.b'!G10)+('Step-3.1.a'!G10*H29)</f>
        <v>67.093693418987158</v>
      </c>
      <c r="H29" s="63">
        <f>+((1-'Step-3.1.a'!H10)/'Step-3.1.b'!H10)+('Step-3.1.a'!H10*I29)</f>
        <v>57.285094612193028</v>
      </c>
      <c r="I29" s="63">
        <f>+((1-'Step-3.1.a'!I10)/'Step-3.1.b'!I10)+('Step-3.1.a'!I10*J29)</f>
        <v>47.546820850865544</v>
      </c>
      <c r="J29" s="63">
        <f>+((1-'Step-3.1.a'!J10)/'Step-3.1.b'!J10)+('Step-3.1.a'!J10*K29)</f>
        <v>37.961504415062429</v>
      </c>
      <c r="K29" s="63">
        <f>+((1-'Step-3.1.a'!K10)/'Step-3.1.b'!K10)+('Step-3.1.a'!K10*L29)</f>
        <v>28.806284208840847</v>
      </c>
      <c r="L29" s="63">
        <f>+((1-'Step-3.1.a'!L10)/'Step-3.1.b'!L10)+('Step-3.1.a'!L10*M29)</f>
        <v>20.403413814006043</v>
      </c>
      <c r="M29" s="63">
        <f>+((1-'Step-3.1.a'!M10)/'Step-3.1.b'!M10)+('Step-3.1.a'!M10*N29)</f>
        <v>12.749110640709029</v>
      </c>
      <c r="N29" s="63">
        <f>1/'Step-3.1.b'!N10</f>
        <v>6.494829757360483</v>
      </c>
    </row>
    <row r="30" spans="1:15" x14ac:dyDescent="0.2">
      <c r="B30" s="7"/>
      <c r="C30" s="4" t="s">
        <v>24</v>
      </c>
      <c r="D30" s="63">
        <f>+((1-'Step-3.1.a'!D11)/'Step-3.1.b'!D11)+('Step-3.1.a'!D11*E30)</f>
        <v>82.794957535894042</v>
      </c>
      <c r="E30" s="63">
        <f>+((1-'Step-3.1.a'!E11)/'Step-3.1.b'!E11)+('Step-3.1.a'!E11*F30)</f>
        <v>82.031808362578985</v>
      </c>
      <c r="F30" s="63">
        <f>+((1-'Step-3.1.a'!F11)/'Step-3.1.b'!F11)+('Step-3.1.a'!F11*G30)</f>
        <v>78.077026802605801</v>
      </c>
      <c r="G30" s="63">
        <f>+((1-'Step-3.1.a'!G11)/'Step-3.1.b'!G11)+('Step-3.1.a'!G11*H30)</f>
        <v>68.129070244355702</v>
      </c>
      <c r="H30" s="63">
        <f>+((1-'Step-3.1.a'!H11)/'Step-3.1.b'!H11)+('Step-3.1.a'!H11*I30)</f>
        <v>58.3207492904194</v>
      </c>
      <c r="I30" s="63">
        <f>+((1-'Step-3.1.a'!I11)/'Step-3.1.b'!I11)+('Step-3.1.a'!I11*J30)</f>
        <v>48.571983626120073</v>
      </c>
      <c r="J30" s="63">
        <f>+((1-'Step-3.1.a'!J11)/'Step-3.1.b'!J11)+('Step-3.1.a'!J11*K30)</f>
        <v>39.033570309890415</v>
      </c>
      <c r="K30" s="63">
        <f>+((1-'Step-3.1.a'!K11)/'Step-3.1.b'!K11)+('Step-3.1.a'!K11*L30)</f>
        <v>30.066973221344121</v>
      </c>
      <c r="L30" s="63">
        <f>+((1-'Step-3.1.a'!L11)/'Step-3.1.b'!L11)+('Step-3.1.a'!L11*M30)</f>
        <v>21.678434751116704</v>
      </c>
      <c r="M30" s="63">
        <f>+((1-'Step-3.1.a'!M11)/'Step-3.1.b'!M11)+('Step-3.1.a'!M11*N30)</f>
        <v>13.797458450990632</v>
      </c>
      <c r="N30" s="63">
        <f>1/'Step-3.1.b'!N11</f>
        <v>7.2416730425493139</v>
      </c>
    </row>
    <row r="31" spans="1:15" x14ac:dyDescent="0.2">
      <c r="B31" s="7"/>
      <c r="C31" s="4" t="s">
        <v>23</v>
      </c>
      <c r="D31" s="63">
        <f>+((1-'Step-3.1.a'!D12)/'Step-3.1.b'!D12)+('Step-3.1.a'!D12*E31)</f>
        <v>81.490067361820564</v>
      </c>
      <c r="E31" s="63">
        <f>+((1-'Step-3.1.a'!E12)/'Step-3.1.b'!E12)+('Step-3.1.a'!E12*F31)</f>
        <v>80.707437355390311</v>
      </c>
      <c r="F31" s="63">
        <f>+((1-'Step-3.1.a'!F12)/'Step-3.1.b'!F12)+('Step-3.1.a'!F12*G31)</f>
        <v>76.75042257010476</v>
      </c>
      <c r="G31" s="63">
        <f>+((1-'Step-3.1.a'!G12)/'Step-3.1.b'!G12)+('Step-3.1.a'!G12*H31)</f>
        <v>66.799363267304372</v>
      </c>
      <c r="H31" s="63">
        <f>+((1-'Step-3.1.a'!H12)/'Step-3.1.b'!H12)+('Step-3.1.a'!H12*I31)</f>
        <v>56.984903851683306</v>
      </c>
      <c r="I31" s="63">
        <f>+((1-'Step-3.1.a'!I12)/'Step-3.1.b'!I12)+('Step-3.1.a'!I12*J31)</f>
        <v>47.193719955322472</v>
      </c>
      <c r="J31" s="63">
        <f>+((1-'Step-3.1.a'!J12)/'Step-3.1.b'!J12)+('Step-3.1.a'!J12*K31)</f>
        <v>37.586945301745558</v>
      </c>
      <c r="K31" s="63">
        <f>+((1-'Step-3.1.a'!K12)/'Step-3.1.b'!K12)+('Step-3.1.a'!K12*L31)</f>
        <v>28.482784794203493</v>
      </c>
      <c r="L31" s="63">
        <f>+((1-'Step-3.1.a'!L12)/'Step-3.1.b'!L12)+('Step-3.1.a'!L12*M31)</f>
        <v>20.055213291635063</v>
      </c>
      <c r="M31" s="63">
        <f>+((1-'Step-3.1.a'!M12)/'Step-3.1.b'!M12)+('Step-3.1.a'!M12*N31)</f>
        <v>12.482643072490859</v>
      </c>
      <c r="N31" s="63">
        <f>1/'Step-3.1.b'!N12</f>
        <v>6.7302431756620535</v>
      </c>
    </row>
    <row r="32" spans="1:15" x14ac:dyDescent="0.2">
      <c r="B32" s="7"/>
      <c r="C32" s="4" t="s">
        <v>22</v>
      </c>
      <c r="D32" s="63">
        <f>+((1-'Step-3.1.a'!D13)/'Step-3.1.b'!D13)+('Step-3.1.a'!D13*E32)</f>
        <v>82.419781204437015</v>
      </c>
      <c r="E32" s="63">
        <f>+((1-'Step-3.1.a'!E13)/'Step-3.1.b'!E13)+('Step-3.1.a'!E13*F32)</f>
        <v>81.611507746031052</v>
      </c>
      <c r="F32" s="63">
        <f>+((1-'Step-3.1.a'!F13)/'Step-3.1.b'!F13)+('Step-3.1.a'!F13*G32)</f>
        <v>77.644992130564276</v>
      </c>
      <c r="G32" s="63">
        <f>+((1-'Step-3.1.a'!G13)/'Step-3.1.b'!G13)+('Step-3.1.a'!G13*H32)</f>
        <v>67.690096826452489</v>
      </c>
      <c r="H32" s="63">
        <f>+((1-'Step-3.1.a'!H13)/'Step-3.1.b'!H13)+('Step-3.1.a'!H13*I32)</f>
        <v>57.826587617688553</v>
      </c>
      <c r="I32" s="63">
        <f>+((1-'Step-3.1.a'!I13)/'Step-3.1.b'!I13)+('Step-3.1.a'!I13*J32)</f>
        <v>47.9956936760356</v>
      </c>
      <c r="J32" s="63">
        <f>+((1-'Step-3.1.a'!J13)/'Step-3.1.b'!J13)+('Step-3.1.a'!J13*K32)</f>
        <v>38.304554495768727</v>
      </c>
      <c r="K32" s="63">
        <f>+((1-'Step-3.1.a'!K13)/'Step-3.1.b'!K13)+('Step-3.1.a'!K13*L32)</f>
        <v>28.999256011395957</v>
      </c>
      <c r="L32" s="63">
        <f>+((1-'Step-3.1.a'!L13)/'Step-3.1.b'!L13)+('Step-3.1.a'!L13*M32)</f>
        <v>20.296412700251942</v>
      </c>
      <c r="M32" s="63">
        <f>+((1-'Step-3.1.a'!M13)/'Step-3.1.b'!M13)+('Step-3.1.a'!M13*N32)</f>
        <v>12.508575460318035</v>
      </c>
      <c r="N32" s="63">
        <f>1/'Step-3.1.b'!N13</f>
        <v>6.4644538060743679</v>
      </c>
    </row>
    <row r="33" spans="1:14" x14ac:dyDescent="0.2">
      <c r="B33" s="7"/>
      <c r="C33" s="4" t="s">
        <v>21</v>
      </c>
      <c r="D33" s="63">
        <f>+((1-'Step-3.1.a'!D14)/'Step-3.1.b'!D14)+('Step-3.1.a'!D14*E33)</f>
        <v>83.902149144200479</v>
      </c>
      <c r="E33" s="63">
        <f>+((1-'Step-3.1.a'!E14)/'Step-3.1.b'!E14)+('Step-3.1.a'!E14*F33)</f>
        <v>83.169782725109584</v>
      </c>
      <c r="F33" s="63">
        <f>+((1-'Step-3.1.a'!F14)/'Step-3.1.b'!F14)+('Step-3.1.a'!F14*G33)</f>
        <v>79.201594152431994</v>
      </c>
      <c r="G33" s="63">
        <f>+((1-'Step-3.1.a'!G14)/'Step-3.1.b'!G14)+('Step-3.1.a'!G14*H33)</f>
        <v>69.248408606245462</v>
      </c>
      <c r="H33" s="63">
        <f>+((1-'Step-3.1.a'!H14)/'Step-3.1.b'!H14)+('Step-3.1.a'!H14*I33)</f>
        <v>59.392900782497399</v>
      </c>
      <c r="I33" s="63">
        <f>+((1-'Step-3.1.a'!I14)/'Step-3.1.b'!I14)+('Step-3.1.a'!I14*J33)</f>
        <v>49.567329270380796</v>
      </c>
      <c r="J33" s="63">
        <f>+((1-'Step-3.1.a'!J14)/'Step-3.1.b'!J14)+('Step-3.1.a'!J14*K33)</f>
        <v>39.844216333952346</v>
      </c>
      <c r="K33" s="63">
        <f>+((1-'Step-3.1.a'!K14)/'Step-3.1.b'!K14)+('Step-3.1.a'!K14*L33)</f>
        <v>30.434476034216104</v>
      </c>
      <c r="L33" s="63">
        <f>+((1-'Step-3.1.a'!L14)/'Step-3.1.b'!L14)+('Step-3.1.a'!L14*M33)</f>
        <v>21.592538295143392</v>
      </c>
      <c r="M33" s="63">
        <f>+((1-'Step-3.1.a'!M14)/'Step-3.1.b'!M14)+('Step-3.1.a'!M14*N33)</f>
        <v>13.482521817698967</v>
      </c>
      <c r="N33" s="63">
        <f>1/'Step-3.1.b'!N14</f>
        <v>6.785662798538624</v>
      </c>
    </row>
    <row r="34" spans="1:14" x14ac:dyDescent="0.2">
      <c r="A34" s="15" t="s">
        <v>20</v>
      </c>
      <c r="B34" s="12" t="s">
        <v>19</v>
      </c>
      <c r="C34" s="5" t="s">
        <v>18</v>
      </c>
      <c r="D34" s="63">
        <f>+((1-'Step-3.1.a'!D15)/'Step-3.1.b'!D15)+('Step-3.1.a'!D15*E34)</f>
        <v>76.059342254332932</v>
      </c>
      <c r="E34" s="63">
        <f>+((1-'Step-3.1.a'!E15)/'Step-3.1.b'!E15)+('Step-3.1.a'!E15*F34)</f>
        <v>75.984449138807094</v>
      </c>
      <c r="F34" s="63">
        <f>+((1-'Step-3.1.a'!F15)/'Step-3.1.b'!F15)+('Step-3.1.a'!F15*G34)</f>
        <v>72.141581518721935</v>
      </c>
      <c r="G34" s="63">
        <f>+((1-'Step-3.1.a'!G15)/'Step-3.1.b'!G15)+('Step-3.1.a'!G15*H34)</f>
        <v>62.310577739363708</v>
      </c>
      <c r="H34" s="63">
        <f>+((1-'Step-3.1.a'!H15)/'Step-3.1.b'!H15)+('Step-3.1.a'!H15*I34)</f>
        <v>53.059884410036304</v>
      </c>
      <c r="I34" s="63">
        <f>+((1-'Step-3.1.a'!I15)/'Step-3.1.b'!I15)+('Step-3.1.a'!I15*J34)</f>
        <v>43.855357092703308</v>
      </c>
      <c r="J34" s="63">
        <f>+((1-'Step-3.1.a'!J15)/'Step-3.1.b'!J15)+('Step-3.1.a'!J15*K34)</f>
        <v>34.85307539480246</v>
      </c>
      <c r="K34" s="63">
        <f>+((1-'Step-3.1.a'!K15)/'Step-3.1.b'!K15)+('Step-3.1.a'!K15*L34)</f>
        <v>26.375488668576061</v>
      </c>
      <c r="L34" s="63">
        <f>+((1-'Step-3.1.a'!L15)/'Step-3.1.b'!L15)+('Step-3.1.a'!L15*M34)</f>
        <v>18.699074777677126</v>
      </c>
      <c r="M34" s="63">
        <f>+((1-'Step-3.1.a'!M15)/'Step-3.1.b'!M15)+('Step-3.1.a'!M15*N34)</f>
        <v>12.212057290525689</v>
      </c>
      <c r="N34" s="63">
        <f>1/'Step-3.1.b'!N15</f>
        <v>7.3317268788619145</v>
      </c>
    </row>
    <row r="35" spans="1:14" x14ac:dyDescent="0.2">
      <c r="A35" s="15" t="s">
        <v>17</v>
      </c>
      <c r="B35" s="64" t="s">
        <v>56</v>
      </c>
      <c r="C35" s="5" t="s">
        <v>16</v>
      </c>
      <c r="D35" s="63">
        <f>+((1-'Step-3.1.a'!D16)/'Step-3.1.b'!D16)+('Step-3.1.a'!D16*E35)</f>
        <v>82.591446191475598</v>
      </c>
      <c r="E35" s="63">
        <f>+((1-'Step-3.1.a'!E16)/'Step-3.1.b'!E16)+('Step-3.1.a'!E16*F35)</f>
        <v>81.94157222195723</v>
      </c>
      <c r="F35" s="63">
        <f>+((1-'Step-3.1.a'!F16)/'Step-3.1.b'!F16)+('Step-3.1.a'!F16*G35)</f>
        <v>78.000418417645491</v>
      </c>
      <c r="G35" s="63">
        <f>+((1-'Step-3.1.a'!G16)/'Step-3.1.b'!G16)+('Step-3.1.a'!G16*H35)</f>
        <v>68.059711250031285</v>
      </c>
      <c r="H35" s="63">
        <f>+((1-'Step-3.1.a'!H16)/'Step-3.1.b'!H16)+('Step-3.1.a'!H16*I35)</f>
        <v>58.280667013211342</v>
      </c>
      <c r="I35" s="63">
        <f>+((1-'Step-3.1.a'!I16)/'Step-3.1.b'!I16)+('Step-3.1.a'!I16*J35)</f>
        <v>48.544999341185381</v>
      </c>
      <c r="J35" s="63">
        <f>+((1-'Step-3.1.a'!J16)/'Step-3.1.b'!J16)+('Step-3.1.a'!J16*K35)</f>
        <v>38.928543749827945</v>
      </c>
      <c r="K35" s="63">
        <f>+((1-'Step-3.1.a'!K16)/'Step-3.1.b'!K16)+('Step-3.1.a'!K16*L35)</f>
        <v>29.690056756753872</v>
      </c>
      <c r="L35" s="63">
        <f>+((1-'Step-3.1.a'!L16)/'Step-3.1.b'!L16)+('Step-3.1.a'!L16*M35)</f>
        <v>21.021583583367338</v>
      </c>
      <c r="M35" s="63">
        <f>+((1-'Step-3.1.a'!M16)/'Step-3.1.b'!M16)+('Step-3.1.a'!M16*N35)</f>
        <v>13.26995589819219</v>
      </c>
      <c r="N35" s="63">
        <f>1/'Step-3.1.b'!N16</f>
        <v>7.0136882732632939</v>
      </c>
    </row>
    <row r="36" spans="1:14" x14ac:dyDescent="0.2">
      <c r="A36" s="33"/>
      <c r="B36" s="33"/>
      <c r="C36" s="81" t="s">
        <v>15</v>
      </c>
      <c r="D36" s="63">
        <f>+((1-'Step-3.1.a'!D17)/'Step-3.1.b'!D17)+('Step-3.1.a'!D17*E36)</f>
        <v>78.964277221831622</v>
      </c>
      <c r="E36" s="63">
        <f>+((1-'Step-3.1.a'!E17)/'Step-3.1.b'!E17)+('Step-3.1.a'!E17*F36)</f>
        <v>78.412424945816355</v>
      </c>
      <c r="F36" s="63">
        <f>+((1-'Step-3.1.a'!F17)/'Step-3.1.b'!F17)+('Step-3.1.a'!F17*G36)</f>
        <v>74.511359278588301</v>
      </c>
      <c r="G36" s="63">
        <f>+((1-'Step-3.1.a'!G17)/'Step-3.1.b'!G17)+('Step-3.1.a'!G17*H36)</f>
        <v>64.607916610286949</v>
      </c>
      <c r="H36" s="63">
        <f>+((1-'Step-3.1.a'!H17)/'Step-3.1.b'!H17)+('Step-3.1.a'!H17*I36)</f>
        <v>55.016840260042407</v>
      </c>
      <c r="I36" s="63">
        <f>+((1-'Step-3.1.a'!I17)/'Step-3.1.b'!I17)+('Step-3.1.a'!I17*J36)</f>
        <v>45.70407972476076</v>
      </c>
      <c r="J36" s="63">
        <f>+((1-'Step-3.1.a'!J17)/'Step-3.1.b'!J17)+('Step-3.1.a'!J17*K36)</f>
        <v>36.507440197785122</v>
      </c>
      <c r="K36" s="63">
        <f>+((1-'Step-3.1.a'!K17)/'Step-3.1.b'!K17)+('Step-3.1.a'!K17*L36)</f>
        <v>27.760083674698244</v>
      </c>
      <c r="L36" s="63">
        <f>+((1-'Step-3.1.a'!L17)/'Step-3.1.b'!L17)+('Step-3.1.a'!L17*M36)</f>
        <v>19.824622332414215</v>
      </c>
      <c r="M36" s="63">
        <f>+((1-'Step-3.1.a'!M17)/'Step-3.1.b'!M17)+('Step-3.1.a'!M17*N36)</f>
        <v>12.724804030312878</v>
      </c>
      <c r="N36" s="63">
        <f>1/'Step-3.1.b'!N17</f>
        <v>7.0748843078620718</v>
      </c>
    </row>
    <row r="38" spans="1:14" x14ac:dyDescent="0.2">
      <c r="E38" s="87"/>
    </row>
    <row r="39" spans="1:14" x14ac:dyDescent="0.2">
      <c r="E39" s="87"/>
      <c r="F39" s="86"/>
    </row>
    <row r="40" spans="1:14" x14ac:dyDescent="0.2">
      <c r="E40" s="87"/>
      <c r="F40" s="86"/>
    </row>
    <row r="41" spans="1:14" x14ac:dyDescent="0.2">
      <c r="E41" s="87"/>
      <c r="F41" s="86"/>
    </row>
    <row r="42" spans="1:14" x14ac:dyDescent="0.2">
      <c r="E42" s="87"/>
      <c r="F42" s="86"/>
    </row>
    <row r="43" spans="1:14" x14ac:dyDescent="0.2">
      <c r="E43" s="87"/>
      <c r="F43" s="86"/>
    </row>
    <row r="44" spans="1:14" x14ac:dyDescent="0.2">
      <c r="E44" s="87"/>
      <c r="F44" s="86"/>
    </row>
    <row r="45" spans="1:14" x14ac:dyDescent="0.2">
      <c r="E45" s="87"/>
      <c r="F45" s="86"/>
    </row>
    <row r="46" spans="1:14" x14ac:dyDescent="0.2">
      <c r="E46" s="87"/>
      <c r="F46" s="86"/>
    </row>
    <row r="47" spans="1:14" x14ac:dyDescent="0.2">
      <c r="E47" s="87"/>
      <c r="F47" s="86"/>
    </row>
    <row r="48" spans="1:14" x14ac:dyDescent="0.2">
      <c r="E48" s="87"/>
      <c r="F48" s="86"/>
    </row>
    <row r="49" spans="5:6" x14ac:dyDescent="0.2">
      <c r="E49" s="87"/>
      <c r="F49" s="86"/>
    </row>
    <row r="50" spans="5:6" x14ac:dyDescent="0.2">
      <c r="E50" s="87"/>
      <c r="F50" s="86"/>
    </row>
    <row r="51" spans="5:6" x14ac:dyDescent="0.2">
      <c r="E51" s="87"/>
      <c r="F51" s="86"/>
    </row>
    <row r="52" spans="5:6" x14ac:dyDescent="0.2">
      <c r="E52" s="87"/>
      <c r="F52" s="86"/>
    </row>
    <row r="53" spans="5:6" x14ac:dyDescent="0.2">
      <c r="E53" s="87"/>
      <c r="F53" s="86"/>
    </row>
    <row r="54" spans="5:6" x14ac:dyDescent="0.2">
      <c r="E54" s="87"/>
      <c r="F54" s="86"/>
    </row>
    <row r="55" spans="5:6" x14ac:dyDescent="0.2">
      <c r="E55" s="87"/>
      <c r="F55" s="86"/>
    </row>
    <row r="56" spans="5:6" x14ac:dyDescent="0.2">
      <c r="E56" s="87"/>
      <c r="F56" s="86"/>
    </row>
    <row r="57" spans="5:6" x14ac:dyDescent="0.2">
      <c r="E57" s="87"/>
      <c r="F57" s="86"/>
    </row>
    <row r="58" spans="5:6" x14ac:dyDescent="0.2">
      <c r="E58" s="87"/>
      <c r="F58" s="86"/>
    </row>
    <row r="59" spans="5:6" x14ac:dyDescent="0.2">
      <c r="E59" s="87"/>
      <c r="F59" s="86"/>
    </row>
    <row r="60" spans="5:6" x14ac:dyDescent="0.2">
      <c r="E60" s="87"/>
      <c r="F60" s="86"/>
    </row>
    <row r="61" spans="5:6" x14ac:dyDescent="0.2">
      <c r="E61" s="87"/>
      <c r="F61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11C0-6497-E04D-A1F1-7222E2E3D0C5}">
  <dimension ref="A1:G21"/>
  <sheetViews>
    <sheetView workbookViewId="0"/>
  </sheetViews>
  <sheetFormatPr baseColWidth="10" defaultRowHeight="16" x14ac:dyDescent="0.2"/>
  <cols>
    <col min="1" max="1" width="19" bestFit="1" customWidth="1"/>
    <col min="2" max="2" width="22.1640625" bestFit="1" customWidth="1"/>
    <col min="3" max="3" width="13.1640625" bestFit="1" customWidth="1"/>
    <col min="4" max="4" width="22.5" bestFit="1" customWidth="1"/>
    <col min="5" max="5" width="10.1640625" bestFit="1" customWidth="1"/>
    <col min="6" max="6" width="6.5" bestFit="1" customWidth="1"/>
    <col min="7" max="7" width="4.1640625" bestFit="1" customWidth="1"/>
  </cols>
  <sheetData>
    <row r="1" spans="1:7" x14ac:dyDescent="0.2">
      <c r="A1" t="s">
        <v>46</v>
      </c>
      <c r="B1" t="s">
        <v>45</v>
      </c>
      <c r="C1" t="s">
        <v>138</v>
      </c>
      <c r="D1" t="s">
        <v>44</v>
      </c>
      <c r="E1" t="s">
        <v>43</v>
      </c>
      <c r="F1" t="s">
        <v>42</v>
      </c>
      <c r="G1" t="s">
        <v>41</v>
      </c>
    </row>
    <row r="2" spans="1:7" x14ac:dyDescent="0.2">
      <c r="A2" t="s">
        <v>33</v>
      </c>
      <c r="B2" t="s">
        <v>32</v>
      </c>
      <c r="C2" t="s">
        <v>141</v>
      </c>
      <c r="D2" t="s">
        <v>31</v>
      </c>
      <c r="E2">
        <v>10584.055</v>
      </c>
      <c r="F2">
        <v>8</v>
      </c>
      <c r="G2">
        <v>4</v>
      </c>
    </row>
    <row r="3" spans="1:7" x14ac:dyDescent="0.2">
      <c r="A3" t="s">
        <v>33</v>
      </c>
      <c r="B3" t="s">
        <v>32</v>
      </c>
      <c r="C3" t="s">
        <v>141</v>
      </c>
      <c r="D3" t="s">
        <v>30</v>
      </c>
      <c r="E3">
        <v>31928.57</v>
      </c>
      <c r="F3">
        <v>8</v>
      </c>
      <c r="G3">
        <v>4</v>
      </c>
    </row>
    <row r="4" spans="1:7" x14ac:dyDescent="0.2">
      <c r="A4" t="s">
        <v>33</v>
      </c>
      <c r="B4" t="s">
        <v>29</v>
      </c>
      <c r="C4" t="s">
        <v>141</v>
      </c>
      <c r="D4" t="s">
        <v>28</v>
      </c>
      <c r="E4">
        <v>26866.991000000002</v>
      </c>
      <c r="F4">
        <v>8</v>
      </c>
      <c r="G4">
        <v>4</v>
      </c>
    </row>
    <row r="5" spans="1:7" x14ac:dyDescent="0.2">
      <c r="A5" t="s">
        <v>33</v>
      </c>
      <c r="B5" t="s">
        <v>29</v>
      </c>
      <c r="C5" t="s">
        <v>141</v>
      </c>
      <c r="D5" t="s">
        <v>27</v>
      </c>
      <c r="E5">
        <v>25103.511999999999</v>
      </c>
      <c r="F5">
        <v>8</v>
      </c>
      <c r="G5">
        <v>4</v>
      </c>
    </row>
    <row r="6" spans="1:7" x14ac:dyDescent="0.2">
      <c r="A6" t="s">
        <v>33</v>
      </c>
      <c r="B6" t="s">
        <v>26</v>
      </c>
      <c r="C6" t="s">
        <v>141</v>
      </c>
      <c r="D6" t="s">
        <v>25</v>
      </c>
      <c r="E6">
        <v>8128.2979999999998</v>
      </c>
      <c r="F6">
        <v>8</v>
      </c>
      <c r="G6">
        <v>4</v>
      </c>
    </row>
    <row r="7" spans="1:7" x14ac:dyDescent="0.2">
      <c r="A7" t="s">
        <v>33</v>
      </c>
      <c r="B7" t="s">
        <v>26</v>
      </c>
      <c r="C7" t="s">
        <v>141</v>
      </c>
      <c r="D7" t="s">
        <v>24</v>
      </c>
      <c r="E7">
        <v>23303.623</v>
      </c>
      <c r="F7">
        <v>8</v>
      </c>
      <c r="G7">
        <v>4</v>
      </c>
    </row>
    <row r="8" spans="1:7" x14ac:dyDescent="0.2">
      <c r="A8" t="s">
        <v>33</v>
      </c>
      <c r="B8" t="s">
        <v>26</v>
      </c>
      <c r="C8" t="s">
        <v>141</v>
      </c>
      <c r="D8" t="s">
        <v>23</v>
      </c>
      <c r="E8">
        <v>6124.4629999999997</v>
      </c>
      <c r="F8">
        <v>8</v>
      </c>
      <c r="G8">
        <v>4</v>
      </c>
    </row>
    <row r="9" spans="1:7" x14ac:dyDescent="0.2">
      <c r="A9" t="s">
        <v>33</v>
      </c>
      <c r="B9" t="s">
        <v>26</v>
      </c>
      <c r="C9" t="s">
        <v>141</v>
      </c>
      <c r="D9" t="s">
        <v>22</v>
      </c>
      <c r="E9">
        <v>7782.4660000000003</v>
      </c>
      <c r="F9">
        <v>8</v>
      </c>
      <c r="G9">
        <v>4</v>
      </c>
    </row>
    <row r="10" spans="1:7" x14ac:dyDescent="0.2">
      <c r="A10" t="s">
        <v>33</v>
      </c>
      <c r="B10" t="s">
        <v>26</v>
      </c>
      <c r="C10" t="s">
        <v>141</v>
      </c>
      <c r="D10" t="s">
        <v>21</v>
      </c>
      <c r="E10">
        <v>1817.1559999999999</v>
      </c>
      <c r="F10">
        <v>8</v>
      </c>
      <c r="G10">
        <v>4</v>
      </c>
    </row>
    <row r="11" spans="1:7" x14ac:dyDescent="0.2">
      <c r="A11" t="s">
        <v>17</v>
      </c>
      <c r="B11" t="s">
        <v>17</v>
      </c>
      <c r="C11" t="s">
        <v>141</v>
      </c>
      <c r="D11" t="s">
        <v>16</v>
      </c>
      <c r="E11">
        <v>4544.3410000000003</v>
      </c>
      <c r="F11">
        <v>8</v>
      </c>
      <c r="G11">
        <v>4</v>
      </c>
    </row>
    <row r="12" spans="1:7" x14ac:dyDescent="0.2">
      <c r="A12" t="s">
        <v>17</v>
      </c>
      <c r="B12" t="s">
        <v>17</v>
      </c>
      <c r="C12" t="s">
        <v>141</v>
      </c>
      <c r="D12" t="s">
        <v>15</v>
      </c>
      <c r="E12">
        <v>67641.123000000007</v>
      </c>
      <c r="F12">
        <v>8</v>
      </c>
      <c r="G12">
        <v>4</v>
      </c>
    </row>
    <row r="13" spans="1:7" x14ac:dyDescent="0.2">
      <c r="A13" t="s">
        <v>17</v>
      </c>
      <c r="B13" t="s">
        <v>15</v>
      </c>
      <c r="C13" t="s">
        <v>139</v>
      </c>
      <c r="D13" t="s">
        <v>14</v>
      </c>
      <c r="E13">
        <v>1718.54</v>
      </c>
      <c r="F13">
        <v>8</v>
      </c>
      <c r="G13">
        <v>4</v>
      </c>
    </row>
    <row r="14" spans="1:7" x14ac:dyDescent="0.2">
      <c r="A14" t="s">
        <v>17</v>
      </c>
      <c r="B14" t="s">
        <v>15</v>
      </c>
      <c r="C14" t="s">
        <v>139</v>
      </c>
      <c r="D14" t="s">
        <v>13</v>
      </c>
      <c r="E14">
        <v>3005.9380000000001</v>
      </c>
      <c r="F14">
        <v>8</v>
      </c>
      <c r="G14">
        <v>4</v>
      </c>
    </row>
    <row r="15" spans="1:7" x14ac:dyDescent="0.2">
      <c r="A15" t="s">
        <v>17</v>
      </c>
      <c r="B15" t="s">
        <v>15</v>
      </c>
      <c r="C15" t="s">
        <v>139</v>
      </c>
      <c r="D15" t="s">
        <v>12</v>
      </c>
      <c r="E15">
        <v>2137.7190000000001</v>
      </c>
      <c r="F15">
        <v>8</v>
      </c>
      <c r="G15">
        <v>4</v>
      </c>
    </row>
    <row r="16" spans="1:7" x14ac:dyDescent="0.2">
      <c r="A16" t="s">
        <v>17</v>
      </c>
      <c r="B16" t="s">
        <v>15</v>
      </c>
      <c r="C16" t="s">
        <v>139</v>
      </c>
      <c r="D16" t="s">
        <v>11</v>
      </c>
      <c r="E16">
        <v>1779.691</v>
      </c>
      <c r="F16">
        <v>8</v>
      </c>
      <c r="G16">
        <v>4</v>
      </c>
    </row>
    <row r="17" spans="1:7" x14ac:dyDescent="0.2">
      <c r="A17" t="s">
        <v>17</v>
      </c>
      <c r="B17" t="s">
        <v>15</v>
      </c>
      <c r="C17" t="s">
        <v>139</v>
      </c>
      <c r="D17" t="s">
        <v>140</v>
      </c>
      <c r="E17">
        <v>4242.4769999999999</v>
      </c>
      <c r="F17">
        <v>8</v>
      </c>
      <c r="G17">
        <v>4</v>
      </c>
    </row>
    <row r="18" spans="1:7" x14ac:dyDescent="0.2">
      <c r="A18" t="s">
        <v>17</v>
      </c>
      <c r="B18" t="s">
        <v>15</v>
      </c>
      <c r="C18" t="s">
        <v>139</v>
      </c>
      <c r="D18" t="s">
        <v>10</v>
      </c>
      <c r="E18">
        <v>3378.8989999999999</v>
      </c>
      <c r="F18">
        <v>8</v>
      </c>
      <c r="G18">
        <v>4</v>
      </c>
    </row>
    <row r="19" spans="1:7" x14ac:dyDescent="0.2">
      <c r="A19" t="s">
        <v>17</v>
      </c>
      <c r="B19" t="s">
        <v>15</v>
      </c>
      <c r="C19" t="s">
        <v>139</v>
      </c>
      <c r="D19" t="s">
        <v>9</v>
      </c>
      <c r="E19">
        <v>7057.9960000000001</v>
      </c>
      <c r="F19">
        <v>8</v>
      </c>
      <c r="G19">
        <v>4</v>
      </c>
    </row>
    <row r="20" spans="1:7" x14ac:dyDescent="0.2">
      <c r="A20" t="s">
        <v>17</v>
      </c>
      <c r="B20" t="s">
        <v>15</v>
      </c>
      <c r="C20" t="s">
        <v>139</v>
      </c>
      <c r="D20" t="s">
        <v>8</v>
      </c>
      <c r="E20">
        <v>23231.85</v>
      </c>
      <c r="F20">
        <v>8</v>
      </c>
      <c r="G20">
        <v>4</v>
      </c>
    </row>
    <row r="21" spans="1:7" x14ac:dyDescent="0.2">
      <c r="A21" t="s">
        <v>17</v>
      </c>
      <c r="B21" t="s">
        <v>15</v>
      </c>
      <c r="C21" t="s">
        <v>139</v>
      </c>
      <c r="D21" t="s">
        <v>7</v>
      </c>
      <c r="E21">
        <v>2770.2420000000002</v>
      </c>
      <c r="F21">
        <v>8</v>
      </c>
      <c r="G2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B6AC-DFA4-854B-A7E7-9718D3646D2A}">
  <dimension ref="A1:D12"/>
  <sheetViews>
    <sheetView workbookViewId="0"/>
  </sheetViews>
  <sheetFormatPr baseColWidth="10" defaultRowHeight="16" x14ac:dyDescent="0.2"/>
  <cols>
    <col min="1" max="1" width="15.5" bestFit="1" customWidth="1"/>
    <col min="2" max="2" width="6.6640625" bestFit="1" customWidth="1"/>
    <col min="3" max="3" width="6.5" bestFit="1" customWidth="1"/>
    <col min="4" max="4" width="4" bestFit="1" customWidth="1"/>
  </cols>
  <sheetData>
    <row r="1" spans="1:4" x14ac:dyDescent="0.2">
      <c r="A1" t="s">
        <v>143</v>
      </c>
      <c r="B1" t="s">
        <v>144</v>
      </c>
      <c r="C1" t="s">
        <v>145</v>
      </c>
      <c r="D1" t="s">
        <v>146</v>
      </c>
    </row>
    <row r="2" spans="1:4" x14ac:dyDescent="0.2">
      <c r="A2" t="s">
        <v>66</v>
      </c>
      <c r="B2">
        <v>0</v>
      </c>
      <c r="C2">
        <v>4</v>
      </c>
      <c r="D2">
        <v>23</v>
      </c>
    </row>
    <row r="3" spans="1:4" x14ac:dyDescent="0.2">
      <c r="A3" t="s">
        <v>147</v>
      </c>
      <c r="B3">
        <v>2</v>
      </c>
      <c r="C3">
        <v>4</v>
      </c>
      <c r="D3">
        <v>23</v>
      </c>
    </row>
    <row r="4" spans="1:4" x14ac:dyDescent="0.2">
      <c r="A4" t="s">
        <v>148</v>
      </c>
      <c r="B4">
        <v>1</v>
      </c>
      <c r="C4">
        <v>4</v>
      </c>
      <c r="D4">
        <v>23</v>
      </c>
    </row>
    <row r="5" spans="1:4" x14ac:dyDescent="0.2">
      <c r="A5" t="s">
        <v>149</v>
      </c>
      <c r="B5">
        <v>21</v>
      </c>
      <c r="C5">
        <v>4</v>
      </c>
      <c r="D5">
        <v>23</v>
      </c>
    </row>
    <row r="6" spans="1:4" x14ac:dyDescent="0.2">
      <c r="A6" t="s">
        <v>150</v>
      </c>
      <c r="B6">
        <v>183</v>
      </c>
      <c r="C6">
        <v>4</v>
      </c>
      <c r="D6">
        <v>23</v>
      </c>
    </row>
    <row r="7" spans="1:4" x14ac:dyDescent="0.2">
      <c r="A7" t="s">
        <v>151</v>
      </c>
      <c r="B7">
        <v>462</v>
      </c>
      <c r="C7">
        <v>4</v>
      </c>
      <c r="D7">
        <v>23</v>
      </c>
    </row>
    <row r="8" spans="1:4" x14ac:dyDescent="0.2">
      <c r="A8" t="s">
        <v>152</v>
      </c>
      <c r="B8">
        <v>1257</v>
      </c>
      <c r="C8">
        <v>4</v>
      </c>
      <c r="D8">
        <v>23</v>
      </c>
    </row>
    <row r="9" spans="1:4" x14ac:dyDescent="0.2">
      <c r="A9" t="s">
        <v>153</v>
      </c>
      <c r="B9">
        <v>2993</v>
      </c>
      <c r="C9">
        <v>4</v>
      </c>
      <c r="D9">
        <v>23</v>
      </c>
    </row>
    <row r="10" spans="1:4" x14ac:dyDescent="0.2">
      <c r="A10" t="s">
        <v>154</v>
      </c>
      <c r="B10">
        <v>5093</v>
      </c>
      <c r="C10">
        <v>4</v>
      </c>
      <c r="D10">
        <v>23</v>
      </c>
    </row>
    <row r="11" spans="1:4" x14ac:dyDescent="0.2">
      <c r="A11" t="s">
        <v>155</v>
      </c>
      <c r="B11">
        <v>6429</v>
      </c>
      <c r="C11">
        <v>4</v>
      </c>
      <c r="D11">
        <v>23</v>
      </c>
    </row>
    <row r="12" spans="1:4" x14ac:dyDescent="0.2">
      <c r="A12" t="s">
        <v>76</v>
      </c>
      <c r="B12">
        <v>6917</v>
      </c>
      <c r="C12">
        <v>4</v>
      </c>
      <c r="D12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61E2-8C34-3B42-8B4F-9585498FE4A8}">
  <dimension ref="A1:H30"/>
  <sheetViews>
    <sheetView tabSelected="1" workbookViewId="0">
      <selection activeCell="A2" sqref="A2"/>
    </sheetView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8" x14ac:dyDescent="0.2">
      <c r="A1" t="s">
        <v>51</v>
      </c>
    </row>
    <row r="2" spans="1:8" x14ac:dyDescent="0.2">
      <c r="D2" s="91" t="s">
        <v>54</v>
      </c>
      <c r="E2" s="91"/>
      <c r="F2" s="91" t="s">
        <v>95</v>
      </c>
      <c r="G2" s="91"/>
      <c r="H2" s="94" t="s">
        <v>135</v>
      </c>
    </row>
    <row r="3" spans="1:8" x14ac:dyDescent="0.2">
      <c r="A3" s="22" t="s">
        <v>46</v>
      </c>
      <c r="B3" s="22" t="s">
        <v>45</v>
      </c>
      <c r="C3" s="22" t="s">
        <v>44</v>
      </c>
      <c r="D3" s="18" t="s">
        <v>52</v>
      </c>
      <c r="E3" s="17" t="s">
        <v>53</v>
      </c>
      <c r="F3" s="22" t="s">
        <v>52</v>
      </c>
      <c r="G3" s="17" t="s">
        <v>53</v>
      </c>
      <c r="H3" s="95"/>
    </row>
    <row r="4" spans="1:8" x14ac:dyDescent="0.2">
      <c r="A4" s="8" t="s">
        <v>40</v>
      </c>
      <c r="B4" s="16" t="s">
        <v>39</v>
      </c>
      <c r="C4" s="4" t="s">
        <v>38</v>
      </c>
      <c r="D4" s="25">
        <f>+'Step-1.1'!D3*100/'Step-1.4'!D4</f>
        <v>24.375841839557488</v>
      </c>
      <c r="E4" s="52" t="s">
        <v>56</v>
      </c>
      <c r="F4" s="51">
        <f>+'Step-1.1'!D3/'Step-2.4'!D3</f>
        <v>0.8460764865586291</v>
      </c>
      <c r="G4" s="52" t="s">
        <v>56</v>
      </c>
      <c r="H4" s="52" t="s">
        <v>56</v>
      </c>
    </row>
    <row r="5" spans="1:8" ht="16" customHeight="1" x14ac:dyDescent="0.2">
      <c r="B5" s="16" t="s">
        <v>37</v>
      </c>
      <c r="C5" s="4" t="s">
        <v>36</v>
      </c>
      <c r="D5" s="25">
        <f>+'Step-1.1'!D4*100/'Step-1.4'!D5</f>
        <v>20.448884112482173</v>
      </c>
      <c r="E5" s="52" t="s">
        <v>56</v>
      </c>
      <c r="F5" s="51">
        <f>+'Step-1.1'!D4/'Step-2.4'!D4</f>
        <v>1.1399815289449413</v>
      </c>
      <c r="G5" s="52" t="s">
        <v>56</v>
      </c>
      <c r="H5" s="52" t="s">
        <v>56</v>
      </c>
    </row>
    <row r="6" spans="1:8" x14ac:dyDescent="0.2">
      <c r="B6" s="16" t="s">
        <v>35</v>
      </c>
      <c r="C6" s="4" t="s">
        <v>34</v>
      </c>
      <c r="D6" s="25">
        <f>+'Step-1.1'!D5*100/'Step-1.4'!D6</f>
        <v>8.3664859799981155</v>
      </c>
      <c r="E6" s="54" t="s">
        <v>56</v>
      </c>
      <c r="F6" s="55">
        <f>+'Step-1.1'!D5/'Step-2.4'!D5</f>
        <v>0.35868898233353713</v>
      </c>
      <c r="G6" s="54" t="s">
        <v>56</v>
      </c>
      <c r="H6" s="54" t="s">
        <v>56</v>
      </c>
    </row>
    <row r="7" spans="1:8" ht="16" customHeight="1" x14ac:dyDescent="0.2">
      <c r="A7" s="15" t="s">
        <v>33</v>
      </c>
      <c r="B7" s="12" t="s">
        <v>32</v>
      </c>
      <c r="C7" s="5" t="s">
        <v>31</v>
      </c>
      <c r="D7" s="28">
        <f>+'Step-1.1'!D6*100/'Step-1.4'!D7</f>
        <v>51.585210908607564</v>
      </c>
      <c r="E7" s="26">
        <f>+'Step-1.2'!D3*100/'Step-1.4'!F7</f>
        <v>176.75978168408841</v>
      </c>
      <c r="F7" s="51">
        <f>+'Step-1.1'!D6/'Step-2.4'!D6</f>
        <v>1.0111758599451188</v>
      </c>
      <c r="G7" s="51">
        <f>+'Step-1.2'!D3/'Step-2.4'!E6</f>
        <v>3.4648539978789863</v>
      </c>
      <c r="H7" s="73">
        <f>'Step-3.6'!D6</f>
        <v>-1.1977032357399224</v>
      </c>
    </row>
    <row r="8" spans="1:8" ht="16" customHeight="1" x14ac:dyDescent="0.2">
      <c r="B8" s="14"/>
      <c r="C8" s="13" t="s">
        <v>30</v>
      </c>
      <c r="D8" s="26">
        <f>+'Step-1.1'!D7*100/'Step-1.4'!D8</f>
        <v>80.385156077636083</v>
      </c>
      <c r="E8" s="26">
        <f>+'Step-1.2'!D4*100/'Step-1.4'!F8</f>
        <v>79.326916671785227</v>
      </c>
      <c r="F8" s="51">
        <f>+'Step-1.1'!D7/'Step-2.4'!D7</f>
        <v>1.6643815407958507</v>
      </c>
      <c r="G8" s="51">
        <f>+'Step-1.2'!D4/'Step-2.4'!E7</f>
        <v>1.6424706032697756</v>
      </c>
      <c r="H8" s="73">
        <f>'Step-3.6'!D7</f>
        <v>-0.54658232310390531</v>
      </c>
    </row>
    <row r="9" spans="1:8" ht="16" customHeight="1" x14ac:dyDescent="0.2">
      <c r="B9" s="12" t="s">
        <v>29</v>
      </c>
      <c r="C9" s="5" t="s">
        <v>28</v>
      </c>
      <c r="D9" s="28">
        <f>+'Step-1.1'!D8*100/'Step-1.4'!D9</f>
        <v>131.50615794650972</v>
      </c>
      <c r="E9" s="28">
        <f>+'Step-1.2'!D5*100/'Step-1.4'!F9</f>
        <v>74.947837744078441</v>
      </c>
      <c r="F9" s="57">
        <f>+'Step-1.1'!D8/'Step-2.4'!D8</f>
        <v>2.0948613854414897</v>
      </c>
      <c r="G9" s="57">
        <f>+'Step-1.2'!D5/'Step-2.4'!E8</f>
        <v>1.1939009827681699</v>
      </c>
      <c r="H9" s="74">
        <f>'Step-3.6'!D8</f>
        <v>-0.45226352785658719</v>
      </c>
    </row>
    <row r="10" spans="1:8" ht="16" customHeight="1" x14ac:dyDescent="0.2">
      <c r="B10" s="7"/>
      <c r="C10" s="4" t="s">
        <v>27</v>
      </c>
      <c r="D10" s="27">
        <f>+'Step-1.1'!D9*100/'Step-1.4'!D10</f>
        <v>147.05499380297249</v>
      </c>
      <c r="E10" s="27">
        <f>+'Step-1.2'!D6*100/'Step-1.4'!F10</f>
        <v>90.558618735155605</v>
      </c>
      <c r="F10" s="56">
        <f>+'Step-1.1'!D9/'Step-2.4'!D9</f>
        <v>2.6067264579147951</v>
      </c>
      <c r="G10" s="56">
        <f>+'Step-1.2'!D6/'Step-2.4'!E9</f>
        <v>1.6052603270680426</v>
      </c>
      <c r="H10" s="75">
        <f>'Step-3.6'!D9</f>
        <v>-0.62212404265710575</v>
      </c>
    </row>
    <row r="11" spans="1:8" ht="16" customHeight="1" x14ac:dyDescent="0.2">
      <c r="B11" s="12" t="s">
        <v>26</v>
      </c>
      <c r="C11" s="5" t="s">
        <v>25</v>
      </c>
      <c r="D11" s="26">
        <f>+'Step-1.1'!D10*100/'Step-1.4'!D11</f>
        <v>165.80919202714441</v>
      </c>
      <c r="E11" s="26">
        <f>+'Step-1.2'!D7*100/'Step-1.4'!F11</f>
        <v>118.29105965233762</v>
      </c>
      <c r="F11" s="57">
        <f>+'Step-1.1'!D10/'Step-2.4'!D10</f>
        <v>3.2415487628720667</v>
      </c>
      <c r="G11" s="57">
        <f>+'Step-1.2'!D7/'Step-2.4'!E10</f>
        <v>2.3125752763579448</v>
      </c>
      <c r="H11" s="73">
        <f>'Step-3.6'!D10</f>
        <v>-0.77857894166420749</v>
      </c>
    </row>
    <row r="12" spans="1:8" ht="16" customHeight="1" x14ac:dyDescent="0.2">
      <c r="B12" s="7"/>
      <c r="C12" s="4" t="s">
        <v>24</v>
      </c>
      <c r="D12" s="26">
        <f>+'Step-1.1'!D11*100/'Step-1.4'!D12</f>
        <v>102.50521950888249</v>
      </c>
      <c r="E12" s="26">
        <f>+'Step-1.2'!D8*100/'Step-1.4'!F12</f>
        <v>60.215433472536887</v>
      </c>
      <c r="F12" s="56">
        <f>+'Step-1.1'!D11/'Step-2.4'!D11</f>
        <v>1.8698529116769931</v>
      </c>
      <c r="G12" s="56">
        <f>+'Step-1.2'!D8/'Step-2.4'!E11</f>
        <v>1.098422150071672</v>
      </c>
      <c r="H12" s="73">
        <f>'Step-3.6'!D11</f>
        <v>-0.42850548831636104</v>
      </c>
    </row>
    <row r="13" spans="1:8" x14ac:dyDescent="0.2">
      <c r="B13" s="7"/>
      <c r="C13" s="4" t="s">
        <v>23</v>
      </c>
      <c r="D13" s="26">
        <f>+'Step-1.1'!D12*100/'Step-1.4'!D13</f>
        <v>19.134285762575946</v>
      </c>
      <c r="E13" s="26">
        <f>+'Step-1.2'!D9*100/'Step-1.4'!F13</f>
        <v>12.329020121680854</v>
      </c>
      <c r="F13" s="56">
        <f>+'Step-1.1'!D12/'Step-2.4'!D12</f>
        <v>0.3274491540426086</v>
      </c>
      <c r="G13" s="56">
        <f>+'Step-1.2'!D9/'Step-2.4'!E12</f>
        <v>0.21098917718239399</v>
      </c>
      <c r="H13" s="73">
        <f>'Step-3.6'!D12</f>
        <v>-7.2263801905279479E-2</v>
      </c>
    </row>
    <row r="14" spans="1:8" x14ac:dyDescent="0.2">
      <c r="B14" s="7"/>
      <c r="C14" s="4" t="s">
        <v>22</v>
      </c>
      <c r="D14" s="26">
        <f>+'Step-1.1'!D13*100/'Step-1.4'!D14</f>
        <v>72.431391974875012</v>
      </c>
      <c r="E14" s="26">
        <f>+'Step-1.2'!D10*100/'Step-1.4'!F14</f>
        <v>76.60510173614486</v>
      </c>
      <c r="F14" s="56">
        <f>+'Step-1.1'!D13/'Step-2.4'!D13</f>
        <v>1.4656709354127726</v>
      </c>
      <c r="G14" s="56">
        <f>+'Step-1.2'!D10/'Step-2.4'!E13</f>
        <v>1.550127203933247</v>
      </c>
      <c r="H14" s="73">
        <f>'Step-3.6'!D13</f>
        <v>-0.53079179436586799</v>
      </c>
    </row>
    <row r="15" spans="1:8" x14ac:dyDescent="0.2">
      <c r="B15" s="7"/>
      <c r="C15" s="4" t="s">
        <v>21</v>
      </c>
      <c r="D15" s="26">
        <f>+'Step-1.1'!D14*100/'Step-1.4'!D15</f>
        <v>54.443048067954436</v>
      </c>
      <c r="E15" s="26">
        <f>+'Step-1.2'!D11*100/'Step-1.4'!F15</f>
        <v>35.413239807096161</v>
      </c>
      <c r="F15" s="56">
        <f>+'Step-1.1'!D14/'Step-2.4'!D14</f>
        <v>1.0740677876817972</v>
      </c>
      <c r="G15" s="56">
        <f>+'Step-1.2'!D11/'Step-2.4'!E14</f>
        <v>0.69864237003734397</v>
      </c>
      <c r="H15" s="73">
        <f>'Step-3.6'!D14</f>
        <v>-0.27255050125613423</v>
      </c>
    </row>
    <row r="16" spans="1:8" ht="16" customHeight="1" x14ac:dyDescent="0.2">
      <c r="B16" s="92" t="s">
        <v>57</v>
      </c>
      <c r="C16" s="93"/>
      <c r="D16" s="25">
        <f>+SUM('Step-1.1'!D6:D14)*100/'Step-1.4'!D16</f>
        <v>88.076462723586488</v>
      </c>
      <c r="E16" s="27">
        <f>+SUM('Step-1.2'!D3:D11)*100/'Step-1.4'!F16</f>
        <v>64.28119997364567</v>
      </c>
      <c r="F16" s="55">
        <f>SUM('Step-1.1'!D6:D14)/'Step-2.4'!D15</f>
        <v>1.5905432564228903</v>
      </c>
      <c r="G16" s="55">
        <f>SUM('Step-1.2'!D3:D11)/'Step-2.4'!E15</f>
        <v>1.1608325989853068</v>
      </c>
      <c r="H16" s="73" t="str">
        <f>'Step-3.6'!D15</f>
        <v>--</v>
      </c>
    </row>
    <row r="17" spans="1:8" ht="16" customHeight="1" x14ac:dyDescent="0.2">
      <c r="A17" s="11" t="s">
        <v>20</v>
      </c>
      <c r="B17" s="10" t="s">
        <v>19</v>
      </c>
      <c r="C17" s="9" t="s">
        <v>18</v>
      </c>
      <c r="D17" s="28">
        <f>+'Step-1.1'!D15*100/'Step-1.4'!D17</f>
        <v>4.01304658694648</v>
      </c>
      <c r="E17" s="53" t="s">
        <v>96</v>
      </c>
      <c r="F17" s="58">
        <f>+'Step-1.1'!D15/'Step-2.4'!D16</f>
        <v>0.15842414088241433</v>
      </c>
      <c r="G17" s="59" t="s">
        <v>96</v>
      </c>
      <c r="H17" s="59" t="s">
        <v>96</v>
      </c>
    </row>
    <row r="18" spans="1:8" ht="16" customHeight="1" x14ac:dyDescent="0.2">
      <c r="A18" s="8" t="s">
        <v>17</v>
      </c>
      <c r="B18" s="32" t="s">
        <v>56</v>
      </c>
      <c r="C18" s="4" t="s">
        <v>16</v>
      </c>
      <c r="D18" s="28">
        <f>+'Step-1.1'!D16*100/'Step-1.4'!D18</f>
        <v>15.078987497018613</v>
      </c>
      <c r="E18" s="28">
        <f>+'Step-1.2'!D12*100/'Step-1.4'!F18</f>
        <v>20.307924837406716</v>
      </c>
      <c r="F18" s="56">
        <f>+'Step-1.1'!D16/'Step-2.4'!D17</f>
        <v>0.3281032034968222</v>
      </c>
      <c r="G18" s="56">
        <f>+'Step-1.2'!D12/'Step-2.4'!E17</f>
        <v>0.44187948274665251</v>
      </c>
      <c r="H18" s="73">
        <f>'Step-3.6'!D16</f>
        <v>-0.166909489757046</v>
      </c>
    </row>
    <row r="19" spans="1:8" x14ac:dyDescent="0.2">
      <c r="A19" s="7"/>
      <c r="B19" s="7"/>
      <c r="C19" s="3" t="s">
        <v>15</v>
      </c>
      <c r="D19" s="27">
        <f>+'Step-1.1'!D17*100/'Step-1.4'!D19</f>
        <v>41.932121597937694</v>
      </c>
      <c r="E19" s="26">
        <f>+'Step-1.2'!D13*100/'Step-1.4'!F19</f>
        <v>34.466778566790467</v>
      </c>
      <c r="F19" s="55">
        <f>+'Step-1.1'!D17/'Step-2.4'!D18</f>
        <v>1</v>
      </c>
      <c r="G19" s="55">
        <f>+'Step-1.2'!D13/'Step-2.4'!E18</f>
        <v>0.82196600728367653</v>
      </c>
      <c r="H19" s="75">
        <f>'Step-3.6'!D17</f>
        <v>-0.26808187908599734</v>
      </c>
    </row>
    <row r="20" spans="1:8" x14ac:dyDescent="0.2">
      <c r="B20" s="6" t="s">
        <v>15</v>
      </c>
      <c r="C20" s="4" t="s">
        <v>14</v>
      </c>
      <c r="D20" s="26">
        <f>+'Step-1.1'!D18*100/'Step-1.4'!D20</f>
        <v>10.09273712023645</v>
      </c>
      <c r="E20" s="28">
        <f>+'Step-1.2'!D14*100/'Step-1.4'!F20</f>
        <v>7.2426210552725934</v>
      </c>
      <c r="F20" s="52" t="s">
        <v>56</v>
      </c>
      <c r="G20" s="52" t="s">
        <v>56</v>
      </c>
      <c r="H20" s="52" t="s">
        <v>56</v>
      </c>
    </row>
    <row r="21" spans="1:8" x14ac:dyDescent="0.2">
      <c r="C21" s="4" t="s">
        <v>13</v>
      </c>
      <c r="D21" s="26">
        <f>+'Step-1.1'!D19*100/'Step-1.4'!D21</f>
        <v>121.41783209954703</v>
      </c>
      <c r="E21" s="26">
        <f>+'Step-1.2'!D15*100/'Step-1.4'!F21</f>
        <v>140.26447239284053</v>
      </c>
      <c r="F21" s="52" t="s">
        <v>56</v>
      </c>
      <c r="G21" s="52" t="s">
        <v>56</v>
      </c>
      <c r="H21" s="52" t="s">
        <v>56</v>
      </c>
    </row>
    <row r="22" spans="1:8" x14ac:dyDescent="0.2">
      <c r="C22" s="4" t="s">
        <v>12</v>
      </c>
      <c r="D22" s="26">
        <f>+'Step-1.1'!D20*100/'Step-1.4'!D22</f>
        <v>34.506620003017247</v>
      </c>
      <c r="E22" s="26">
        <f>+'Step-1.2'!D16*100/'Step-1.4'!F22</f>
        <v>27.970764313868038</v>
      </c>
      <c r="F22" s="53" t="s">
        <v>56</v>
      </c>
      <c r="G22" s="53" t="s">
        <v>56</v>
      </c>
      <c r="H22" s="53" t="s">
        <v>56</v>
      </c>
    </row>
    <row r="23" spans="1:8" x14ac:dyDescent="0.2">
      <c r="C23" s="4" t="s">
        <v>11</v>
      </c>
      <c r="D23" s="26">
        <f>+'Step-1.1'!D21*100/'Step-1.4'!D23</f>
        <v>92.877586826856799</v>
      </c>
      <c r="E23" s="26">
        <f>+'Step-1.2'!D17*100/'Step-1.4'!F23</f>
        <v>63.667925146090553</v>
      </c>
      <c r="F23" s="53" t="s">
        <v>56</v>
      </c>
      <c r="G23" s="53" t="s">
        <v>56</v>
      </c>
      <c r="H23" s="53" t="s">
        <v>56</v>
      </c>
    </row>
    <row r="24" spans="1:8" x14ac:dyDescent="0.2">
      <c r="C24" s="4" t="s">
        <v>140</v>
      </c>
      <c r="D24" s="26">
        <f>+'Step-1.1'!D22*100/'Step-1.4'!D24</f>
        <v>80.554797582412647</v>
      </c>
      <c r="E24" s="26">
        <f>+'Step-1.2'!D18*100/'Step-1.4'!F24</f>
        <v>102.46961992133372</v>
      </c>
      <c r="F24" s="53" t="s">
        <v>56</v>
      </c>
      <c r="G24" s="53" t="s">
        <v>56</v>
      </c>
      <c r="H24" s="53" t="s">
        <v>56</v>
      </c>
    </row>
    <row r="25" spans="1:8" x14ac:dyDescent="0.2">
      <c r="C25" s="4" t="s">
        <v>10</v>
      </c>
      <c r="D25" s="26">
        <f>+'Step-1.1'!D23*100/'Step-1.4'!D25</f>
        <v>80.467278858097742</v>
      </c>
      <c r="E25" s="26">
        <f>+'Step-1.2'!D19*100/'Step-1.4'!F25</f>
        <v>56.352425694725817</v>
      </c>
      <c r="F25" s="53" t="s">
        <v>56</v>
      </c>
      <c r="G25" s="53" t="s">
        <v>56</v>
      </c>
      <c r="H25" s="53" t="s">
        <v>56</v>
      </c>
    </row>
    <row r="26" spans="1:8" x14ac:dyDescent="0.2">
      <c r="C26" s="4" t="s">
        <v>9</v>
      </c>
      <c r="D26" s="26">
        <f>+'Step-1.1'!D24*100/'Step-1.4'!D26</f>
        <v>164.48165132327654</v>
      </c>
      <c r="E26" s="26">
        <f>+'Step-1.2'!D20*100/'Step-1.4'!F26</f>
        <v>132.07961907722577</v>
      </c>
      <c r="F26" s="53" t="s">
        <v>56</v>
      </c>
      <c r="G26" s="53" t="s">
        <v>56</v>
      </c>
      <c r="H26" s="53" t="s">
        <v>56</v>
      </c>
    </row>
    <row r="27" spans="1:8" x14ac:dyDescent="0.2">
      <c r="C27" s="4" t="s">
        <v>8</v>
      </c>
      <c r="D27" s="26">
        <f>+'Step-1.1'!D25*100/'Step-1.4'!D27</f>
        <v>310.37931456101359</v>
      </c>
      <c r="E27" s="26">
        <f>+'Step-1.2'!D21*100/'Step-1.4'!F27</f>
        <v>198.18468943896849</v>
      </c>
      <c r="F27" s="53" t="s">
        <v>56</v>
      </c>
      <c r="G27" s="53" t="s">
        <v>56</v>
      </c>
      <c r="H27" s="53" t="s">
        <v>56</v>
      </c>
    </row>
    <row r="28" spans="1:8" x14ac:dyDescent="0.2">
      <c r="C28" s="31" t="s">
        <v>7</v>
      </c>
      <c r="D28" s="26">
        <f>+'Step-1.1'!D26*100/'Step-1.4'!D28</f>
        <v>34.303399587218372</v>
      </c>
      <c r="E28" s="26">
        <f>+'Step-1.2'!D22*100/'Step-1.4'!F28</f>
        <v>36.06020774590705</v>
      </c>
      <c r="F28" s="53" t="s">
        <v>56</v>
      </c>
      <c r="G28" s="53" t="s">
        <v>56</v>
      </c>
      <c r="H28" s="53" t="s">
        <v>56</v>
      </c>
    </row>
    <row r="29" spans="1:8" x14ac:dyDescent="0.2">
      <c r="C29" s="36" t="s">
        <v>58</v>
      </c>
      <c r="D29" s="25">
        <f>+SUM('Step-1.1'!D18:D26)*100/'Step-1.4'!D29</f>
        <v>92.983856367164236</v>
      </c>
      <c r="E29" s="25">
        <f>+SUM('Step-1.1'!D18:D26)*100/'Step-1.4'!F29</f>
        <v>47.563170768457283</v>
      </c>
      <c r="F29" s="53" t="s">
        <v>56</v>
      </c>
      <c r="G29" s="53" t="s">
        <v>56</v>
      </c>
      <c r="H29" s="53" t="s">
        <v>56</v>
      </c>
    </row>
    <row r="30" spans="1:8" x14ac:dyDescent="0.2">
      <c r="A30" s="2"/>
      <c r="B30" s="2"/>
      <c r="C30" s="37" t="s">
        <v>59</v>
      </c>
      <c r="D30" s="27">
        <f>+('Step-1.1'!D19+'Step-1.1'!D22+SUM('Step-1.1'!D24:D26))*100/'Step-1.4'!D30</f>
        <v>173.19634324776905</v>
      </c>
      <c r="E30" s="27">
        <f>+('Step-1.1'!D19+'Step-1.1'!D22+SUM('Step-1.1'!D24:D26))*100/'Step-1.4'!F30</f>
        <v>88.593521200471727</v>
      </c>
      <c r="F30" s="54" t="s">
        <v>56</v>
      </c>
      <c r="G30" s="54" t="s">
        <v>56</v>
      </c>
      <c r="H30" s="54" t="s">
        <v>56</v>
      </c>
    </row>
  </sheetData>
  <mergeCells count="4">
    <mergeCell ref="D2:E2"/>
    <mergeCell ref="B16:C16"/>
    <mergeCell ref="F2:G2"/>
    <mergeCell ref="H2:H3"/>
  </mergeCells>
  <pageMargins left="0.7" right="0.7" top="0.75" bottom="0.75" header="0.3" footer="0.3"/>
  <ignoredErrors>
    <ignoredError sqref="E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55A3-85D1-4544-9113-883653280CFB}">
  <dimension ref="A1:F35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6" x14ac:dyDescent="0.2">
      <c r="A1" t="s">
        <v>64</v>
      </c>
    </row>
    <row r="2" spans="1:6" x14ac:dyDescent="0.2">
      <c r="A2" s="18" t="s">
        <v>46</v>
      </c>
      <c r="B2" s="18" t="s">
        <v>45</v>
      </c>
      <c r="C2" s="18" t="s">
        <v>44</v>
      </c>
      <c r="D2" s="18" t="s">
        <v>43</v>
      </c>
      <c r="E2" s="17" t="s">
        <v>42</v>
      </c>
      <c r="F2" s="17" t="s">
        <v>41</v>
      </c>
    </row>
    <row r="3" spans="1:6" x14ac:dyDescent="0.2">
      <c r="A3" s="8" t="s">
        <v>40</v>
      </c>
      <c r="B3" s="16" t="s">
        <v>39</v>
      </c>
      <c r="C3" s="4" t="s">
        <v>38</v>
      </c>
      <c r="D3" s="19">
        <f>Sheet1!G2</f>
        <v>4512</v>
      </c>
      <c r="E3" s="19">
        <f>Sheet1!E2</f>
        <v>4</v>
      </c>
      <c r="F3" s="19">
        <f>Sheet1!F2</f>
        <v>20</v>
      </c>
    </row>
    <row r="4" spans="1:6" ht="16" customHeight="1" x14ac:dyDescent="0.2">
      <c r="B4" s="16" t="s">
        <v>37</v>
      </c>
      <c r="C4" s="4" t="s">
        <v>36</v>
      </c>
      <c r="D4" s="19">
        <f>Sheet1!G12</f>
        <v>5209</v>
      </c>
      <c r="E4" s="19">
        <f>Sheet1!E12</f>
        <v>4</v>
      </c>
      <c r="F4" s="19">
        <f>Sheet1!F12</f>
        <v>20</v>
      </c>
    </row>
    <row r="5" spans="1:6" x14ac:dyDescent="0.2">
      <c r="B5" s="16" t="s">
        <v>35</v>
      </c>
      <c r="C5" s="4" t="s">
        <v>34</v>
      </c>
      <c r="D5" s="19">
        <f>Sheet1!G13</f>
        <v>2140</v>
      </c>
      <c r="E5" s="19">
        <f>Sheet1!E13</f>
        <v>4</v>
      </c>
      <c r="F5" s="19">
        <f>Sheet1!F13</f>
        <v>20</v>
      </c>
    </row>
    <row r="6" spans="1:6" ht="16" customHeight="1" x14ac:dyDescent="0.2">
      <c r="A6" s="15" t="s">
        <v>33</v>
      </c>
      <c r="B6" s="12" t="s">
        <v>32</v>
      </c>
      <c r="C6" s="5" t="s">
        <v>31</v>
      </c>
      <c r="D6" s="19">
        <f>Sheet1!G14</f>
        <v>1580</v>
      </c>
      <c r="E6" s="19">
        <f>Sheet1!E14</f>
        <v>4</v>
      </c>
      <c r="F6" s="19">
        <f>Sheet1!F14</f>
        <v>20</v>
      </c>
    </row>
    <row r="7" spans="1:6" ht="16" customHeight="1" x14ac:dyDescent="0.2">
      <c r="B7" s="14"/>
      <c r="C7" s="13" t="s">
        <v>30</v>
      </c>
      <c r="D7" s="19">
        <f>Sheet1!G15</f>
        <v>16550</v>
      </c>
      <c r="E7" s="19">
        <f>Sheet1!E15</f>
        <v>4</v>
      </c>
      <c r="F7" s="19">
        <f>Sheet1!F15</f>
        <v>20</v>
      </c>
    </row>
    <row r="8" spans="1:6" ht="16" customHeight="1" x14ac:dyDescent="0.2">
      <c r="B8" s="12" t="s">
        <v>29</v>
      </c>
      <c r="C8" s="5" t="s">
        <v>28</v>
      </c>
      <c r="D8" s="19">
        <f>Sheet1!G16</f>
        <v>24114</v>
      </c>
      <c r="E8" s="19">
        <f>Sheet1!E16</f>
        <v>4</v>
      </c>
      <c r="F8" s="19">
        <f>Sheet1!F16</f>
        <v>20</v>
      </c>
    </row>
    <row r="9" spans="1:6" ht="16" customHeight="1" x14ac:dyDescent="0.2">
      <c r="B9" s="7"/>
      <c r="C9" s="4" t="s">
        <v>27</v>
      </c>
      <c r="D9" s="19">
        <f>Sheet1!G17</f>
        <v>20852</v>
      </c>
      <c r="E9" s="19">
        <f>Sheet1!E17</f>
        <v>4</v>
      </c>
      <c r="F9" s="19">
        <f>Sheet1!F17</f>
        <v>20</v>
      </c>
    </row>
    <row r="10" spans="1:6" ht="16" customHeight="1" x14ac:dyDescent="0.2">
      <c r="B10" s="12" t="s">
        <v>26</v>
      </c>
      <c r="C10" s="5" t="s">
        <v>25</v>
      </c>
      <c r="D10" s="19">
        <f>Sheet1!G18</f>
        <v>5828</v>
      </c>
      <c r="E10" s="19">
        <f>Sheet1!E18</f>
        <v>4</v>
      </c>
      <c r="F10" s="19">
        <f>Sheet1!F18</f>
        <v>20</v>
      </c>
    </row>
    <row r="11" spans="1:6" ht="16" customHeight="1" x14ac:dyDescent="0.2">
      <c r="B11" s="7"/>
      <c r="C11" s="4" t="s">
        <v>24</v>
      </c>
      <c r="D11" s="19">
        <f>Sheet1!G19</f>
        <v>20292</v>
      </c>
      <c r="E11" s="19">
        <f>Sheet1!E19</f>
        <v>4</v>
      </c>
      <c r="F11" s="19">
        <f>Sheet1!F19</f>
        <v>20</v>
      </c>
    </row>
    <row r="12" spans="1:6" x14ac:dyDescent="0.2">
      <c r="B12" s="7"/>
      <c r="C12" s="4" t="s">
        <v>23</v>
      </c>
      <c r="D12" s="19">
        <f>Sheet1!G20</f>
        <v>4862</v>
      </c>
      <c r="E12" s="19">
        <f>Sheet1!E20</f>
        <v>4</v>
      </c>
      <c r="F12" s="19">
        <f>Sheet1!F20</f>
        <v>20</v>
      </c>
    </row>
    <row r="13" spans="1:6" x14ac:dyDescent="0.2">
      <c r="B13" s="7"/>
      <c r="C13" s="4" t="s">
        <v>22</v>
      </c>
      <c r="D13" s="19">
        <f>Sheet1!G21</f>
        <v>3764</v>
      </c>
      <c r="E13" s="19">
        <f>Sheet1!E21</f>
        <v>4</v>
      </c>
      <c r="F13" s="19">
        <f>Sheet1!F21</f>
        <v>20</v>
      </c>
    </row>
    <row r="14" spans="1:6" x14ac:dyDescent="0.2">
      <c r="B14" s="7"/>
      <c r="C14" s="4" t="s">
        <v>21</v>
      </c>
      <c r="D14" s="19">
        <f>Sheet1!G22</f>
        <v>1429</v>
      </c>
      <c r="E14" s="19">
        <f>Sheet1!E22</f>
        <v>4</v>
      </c>
      <c r="F14" s="19">
        <f>Sheet1!F22</f>
        <v>20</v>
      </c>
    </row>
    <row r="15" spans="1:6" ht="16" customHeight="1" x14ac:dyDescent="0.2">
      <c r="A15" s="11" t="s">
        <v>20</v>
      </c>
      <c r="B15" s="10" t="s">
        <v>19</v>
      </c>
      <c r="C15" s="9" t="s">
        <v>18</v>
      </c>
      <c r="D15" s="19">
        <f>Sheet1!G23</f>
        <v>2587</v>
      </c>
      <c r="E15" s="19">
        <f>Sheet1!E23</f>
        <v>4</v>
      </c>
      <c r="F15" s="19">
        <f>Sheet1!F23</f>
        <v>20</v>
      </c>
    </row>
    <row r="16" spans="1:6" x14ac:dyDescent="0.2">
      <c r="A16" s="8" t="s">
        <v>17</v>
      </c>
      <c r="B16" s="32" t="s">
        <v>56</v>
      </c>
      <c r="C16" s="4" t="s">
        <v>16</v>
      </c>
      <c r="D16" s="19">
        <f>Sheet1!G24</f>
        <v>1726</v>
      </c>
      <c r="E16" s="19">
        <f>Sheet1!E24</f>
        <v>4</v>
      </c>
      <c r="F16" s="19">
        <f>Sheet1!F24</f>
        <v>20</v>
      </c>
    </row>
    <row r="17" spans="1:6" ht="16" customHeight="1" x14ac:dyDescent="0.2">
      <c r="A17" s="7"/>
      <c r="B17" s="7"/>
      <c r="C17" s="3" t="s">
        <v>15</v>
      </c>
      <c r="D17" s="19">
        <f>Sheet1!G25</f>
        <v>42094</v>
      </c>
      <c r="E17" s="19">
        <f>Sheet1!E25</f>
        <v>4</v>
      </c>
      <c r="F17" s="19">
        <f>Sheet1!F25</f>
        <v>20</v>
      </c>
    </row>
    <row r="18" spans="1:6" x14ac:dyDescent="0.2">
      <c r="B18" s="6" t="s">
        <v>15</v>
      </c>
      <c r="C18" s="4" t="s">
        <v>14</v>
      </c>
      <c r="D18" s="19">
        <f>Sheet1!G3</f>
        <v>1225</v>
      </c>
      <c r="E18" s="19">
        <f>Sheet1!E3</f>
        <v>4</v>
      </c>
      <c r="F18" s="19">
        <f>Sheet1!F3</f>
        <v>20</v>
      </c>
    </row>
    <row r="19" spans="1:6" x14ac:dyDescent="0.2">
      <c r="C19" s="4" t="s">
        <v>13</v>
      </c>
      <c r="D19" s="19">
        <f>Sheet1!G4</f>
        <v>1331</v>
      </c>
      <c r="E19" s="19">
        <f>Sheet1!E4</f>
        <v>4</v>
      </c>
      <c r="F19" s="19">
        <f>Sheet1!F4</f>
        <v>20</v>
      </c>
    </row>
    <row r="20" spans="1:6" x14ac:dyDescent="0.2">
      <c r="C20" s="4" t="s">
        <v>12</v>
      </c>
      <c r="D20" s="19">
        <f>Sheet1!G5</f>
        <v>1349</v>
      </c>
      <c r="E20" s="19">
        <f>Sheet1!E5</f>
        <v>4</v>
      </c>
      <c r="F20" s="19">
        <f>Sheet1!F5</f>
        <v>20</v>
      </c>
    </row>
    <row r="21" spans="1:6" x14ac:dyDescent="0.2">
      <c r="C21" s="4" t="s">
        <v>11</v>
      </c>
      <c r="D21" s="19">
        <f>Sheet1!G6</f>
        <v>1328</v>
      </c>
      <c r="E21" s="19">
        <f>Sheet1!E6</f>
        <v>4</v>
      </c>
      <c r="F21" s="19">
        <f>Sheet1!F6</f>
        <v>20</v>
      </c>
    </row>
    <row r="22" spans="1:6" x14ac:dyDescent="0.2">
      <c r="C22" s="4" t="s">
        <v>140</v>
      </c>
      <c r="D22" s="19">
        <f>Sheet1!G7</f>
        <v>1706</v>
      </c>
      <c r="E22" s="19">
        <f>Sheet1!E7</f>
        <v>4</v>
      </c>
      <c r="F22" s="19">
        <f>Sheet1!F7</f>
        <v>20</v>
      </c>
    </row>
    <row r="23" spans="1:6" x14ac:dyDescent="0.2">
      <c r="C23" s="4" t="s">
        <v>10</v>
      </c>
      <c r="D23" s="19">
        <f>Sheet1!G8</f>
        <v>2468</v>
      </c>
      <c r="E23" s="19">
        <f>Sheet1!E8</f>
        <v>4</v>
      </c>
      <c r="F23" s="19">
        <f>Sheet1!F8</f>
        <v>20</v>
      </c>
    </row>
    <row r="24" spans="1:6" x14ac:dyDescent="0.2">
      <c r="C24" s="4" t="s">
        <v>9</v>
      </c>
      <c r="D24" s="19">
        <f>Sheet1!G9</f>
        <v>4496</v>
      </c>
      <c r="E24" s="19">
        <f>Sheet1!E9</f>
        <v>4</v>
      </c>
      <c r="F24" s="19">
        <f>Sheet1!F9</f>
        <v>20</v>
      </c>
    </row>
    <row r="25" spans="1:6" x14ac:dyDescent="0.2">
      <c r="C25" s="4" t="s">
        <v>8</v>
      </c>
      <c r="D25" s="19">
        <f>Sheet1!G10</f>
        <v>18611</v>
      </c>
      <c r="E25" s="19">
        <f>Sheet1!E10</f>
        <v>4</v>
      </c>
      <c r="F25" s="19">
        <f>Sheet1!F10</f>
        <v>20</v>
      </c>
    </row>
    <row r="26" spans="1:6" x14ac:dyDescent="0.2">
      <c r="A26" s="2"/>
      <c r="B26" s="2"/>
      <c r="C26" s="3" t="s">
        <v>7</v>
      </c>
      <c r="D26" s="19">
        <f>Sheet1!G11</f>
        <v>1348</v>
      </c>
      <c r="E26" s="19">
        <f>Sheet1!E11</f>
        <v>4</v>
      </c>
      <c r="F26" s="19">
        <f>Sheet1!F11</f>
        <v>20</v>
      </c>
    </row>
    <row r="27" spans="1:6" x14ac:dyDescent="0.2">
      <c r="A27" t="s">
        <v>6</v>
      </c>
      <c r="D27" s="89"/>
      <c r="E27" s="90"/>
      <c r="F27" s="89"/>
    </row>
    <row r="28" spans="1:6" x14ac:dyDescent="0.2">
      <c r="A28" t="s">
        <v>5</v>
      </c>
      <c r="B28" t="s">
        <v>4</v>
      </c>
      <c r="E28" s="23"/>
    </row>
    <row r="29" spans="1:6" x14ac:dyDescent="0.2">
      <c r="A29" t="s">
        <v>3</v>
      </c>
      <c r="B29" s="1" t="s">
        <v>2</v>
      </c>
      <c r="E29" s="23"/>
    </row>
    <row r="30" spans="1:6" x14ac:dyDescent="0.2">
      <c r="A30" t="s">
        <v>1</v>
      </c>
      <c r="B30" s="1" t="s">
        <v>0</v>
      </c>
      <c r="E30" s="23"/>
    </row>
    <row r="31" spans="1:6" x14ac:dyDescent="0.2">
      <c r="E31" s="23"/>
    </row>
    <row r="32" spans="1:6" x14ac:dyDescent="0.2">
      <c r="E32" s="23"/>
    </row>
    <row r="33" spans="5:5" x14ac:dyDescent="0.2">
      <c r="E33" s="23"/>
    </row>
    <row r="34" spans="5:5" x14ac:dyDescent="0.2">
      <c r="E34" s="23"/>
    </row>
    <row r="35" spans="5:5" x14ac:dyDescent="0.2">
      <c r="E35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C6FF-68FA-2E46-ABFB-2EAAF218D732}">
  <dimension ref="A1:F31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6" x14ac:dyDescent="0.2">
      <c r="A1" t="s">
        <v>63</v>
      </c>
    </row>
    <row r="2" spans="1:6" x14ac:dyDescent="0.2">
      <c r="A2" s="22" t="s">
        <v>46</v>
      </c>
      <c r="B2" s="22" t="s">
        <v>45</v>
      </c>
      <c r="C2" s="22" t="s">
        <v>44</v>
      </c>
      <c r="D2" s="22" t="s">
        <v>43</v>
      </c>
      <c r="E2" s="17" t="s">
        <v>42</v>
      </c>
      <c r="F2" s="17" t="s">
        <v>41</v>
      </c>
    </row>
    <row r="3" spans="1:6" ht="16" customHeight="1" x14ac:dyDescent="0.2">
      <c r="A3" s="15" t="s">
        <v>33</v>
      </c>
      <c r="B3" s="12" t="s">
        <v>32</v>
      </c>
      <c r="C3" s="5" t="s">
        <v>31</v>
      </c>
      <c r="D3" s="19">
        <f>Sheet2!E2</f>
        <v>10584.055</v>
      </c>
      <c r="E3" s="19">
        <f>Sheet2!F2</f>
        <v>8</v>
      </c>
      <c r="F3" s="19">
        <f>Sheet2!G2</f>
        <v>4</v>
      </c>
    </row>
    <row r="4" spans="1:6" ht="16" customHeight="1" x14ac:dyDescent="0.2">
      <c r="B4" s="14"/>
      <c r="C4" s="13" t="s">
        <v>30</v>
      </c>
      <c r="D4" s="19">
        <f>Sheet2!E3</f>
        <v>31928.57</v>
      </c>
      <c r="E4" s="19">
        <f>Sheet2!F3</f>
        <v>8</v>
      </c>
      <c r="F4" s="19">
        <f>Sheet2!G3</f>
        <v>4</v>
      </c>
    </row>
    <row r="5" spans="1:6" ht="16" customHeight="1" x14ac:dyDescent="0.2">
      <c r="B5" s="12" t="s">
        <v>29</v>
      </c>
      <c r="C5" s="5" t="s">
        <v>28</v>
      </c>
      <c r="D5" s="19">
        <f>Sheet2!E4</f>
        <v>26866.991000000002</v>
      </c>
      <c r="E5" s="19">
        <f>Sheet2!F4</f>
        <v>8</v>
      </c>
      <c r="F5" s="19">
        <f>Sheet2!G4</f>
        <v>4</v>
      </c>
    </row>
    <row r="6" spans="1:6" ht="16" customHeight="1" x14ac:dyDescent="0.2">
      <c r="B6" s="7"/>
      <c r="C6" s="4" t="s">
        <v>27</v>
      </c>
      <c r="D6" s="19">
        <f>Sheet2!E5</f>
        <v>25103.511999999999</v>
      </c>
      <c r="E6" s="19">
        <f>Sheet2!F5</f>
        <v>8</v>
      </c>
      <c r="F6" s="19">
        <f>Sheet2!G5</f>
        <v>4</v>
      </c>
    </row>
    <row r="7" spans="1:6" ht="16" customHeight="1" x14ac:dyDescent="0.2">
      <c r="B7" s="12" t="s">
        <v>26</v>
      </c>
      <c r="C7" s="5" t="s">
        <v>25</v>
      </c>
      <c r="D7" s="19">
        <f>Sheet2!E6</f>
        <v>8128.2979999999998</v>
      </c>
      <c r="E7" s="19">
        <f>Sheet2!F6</f>
        <v>8</v>
      </c>
      <c r="F7" s="19">
        <f>Sheet2!G6</f>
        <v>4</v>
      </c>
    </row>
    <row r="8" spans="1:6" ht="16" customHeight="1" x14ac:dyDescent="0.2">
      <c r="B8" s="7"/>
      <c r="C8" s="4" t="s">
        <v>24</v>
      </c>
      <c r="D8" s="19">
        <f>Sheet2!E7</f>
        <v>23303.623</v>
      </c>
      <c r="E8" s="19">
        <f>Sheet2!F7</f>
        <v>8</v>
      </c>
      <c r="F8" s="19">
        <f>Sheet2!G7</f>
        <v>4</v>
      </c>
    </row>
    <row r="9" spans="1:6" x14ac:dyDescent="0.2">
      <c r="B9" s="7"/>
      <c r="C9" s="4" t="s">
        <v>23</v>
      </c>
      <c r="D9" s="19">
        <f>Sheet2!E8</f>
        <v>6124.4629999999997</v>
      </c>
      <c r="E9" s="19">
        <f>Sheet2!F8</f>
        <v>8</v>
      </c>
      <c r="F9" s="19">
        <f>Sheet2!G8</f>
        <v>4</v>
      </c>
    </row>
    <row r="10" spans="1:6" x14ac:dyDescent="0.2">
      <c r="B10" s="7"/>
      <c r="C10" s="4" t="s">
        <v>22</v>
      </c>
      <c r="D10" s="19">
        <f>Sheet2!E9</f>
        <v>7782.4660000000003</v>
      </c>
      <c r="E10" s="19">
        <f>Sheet2!F9</f>
        <v>8</v>
      </c>
      <c r="F10" s="19">
        <f>Sheet2!G9</f>
        <v>4</v>
      </c>
    </row>
    <row r="11" spans="1:6" x14ac:dyDescent="0.2">
      <c r="B11" s="33"/>
      <c r="C11" s="4" t="s">
        <v>21</v>
      </c>
      <c r="D11" s="19">
        <f>Sheet2!E10</f>
        <v>1817.1559999999999</v>
      </c>
      <c r="E11" s="19">
        <f>Sheet2!F10</f>
        <v>8</v>
      </c>
      <c r="F11" s="19">
        <f>Sheet2!G10</f>
        <v>4</v>
      </c>
    </row>
    <row r="12" spans="1:6" x14ac:dyDescent="0.2">
      <c r="A12" s="8" t="s">
        <v>17</v>
      </c>
      <c r="B12" s="32" t="s">
        <v>56</v>
      </c>
      <c r="C12" s="5" t="s">
        <v>16</v>
      </c>
      <c r="D12" s="19">
        <f>Sheet2!E11</f>
        <v>4544.3410000000003</v>
      </c>
      <c r="E12" s="19">
        <f>Sheet2!F11</f>
        <v>8</v>
      </c>
      <c r="F12" s="19">
        <f>Sheet2!G11</f>
        <v>4</v>
      </c>
    </row>
    <row r="13" spans="1:6" ht="16" customHeight="1" x14ac:dyDescent="0.2">
      <c r="A13" s="7"/>
      <c r="B13" s="33"/>
      <c r="C13" s="3" t="s">
        <v>15</v>
      </c>
      <c r="D13" s="19">
        <f>Sheet2!E12</f>
        <v>67641.123000000007</v>
      </c>
      <c r="E13" s="19">
        <f>Sheet2!F12</f>
        <v>8</v>
      </c>
      <c r="F13" s="19">
        <f>Sheet2!G12</f>
        <v>4</v>
      </c>
    </row>
    <row r="14" spans="1:6" x14ac:dyDescent="0.2">
      <c r="B14" s="30" t="s">
        <v>15</v>
      </c>
      <c r="C14" s="4" t="s">
        <v>14</v>
      </c>
      <c r="D14" s="19">
        <f>Sheet2!E13</f>
        <v>1718.54</v>
      </c>
      <c r="E14" s="19">
        <f>Sheet2!F13</f>
        <v>8</v>
      </c>
      <c r="F14" s="19">
        <f>Sheet2!G13</f>
        <v>4</v>
      </c>
    </row>
    <row r="15" spans="1:6" x14ac:dyDescent="0.2">
      <c r="C15" s="4" t="s">
        <v>13</v>
      </c>
      <c r="D15" s="19">
        <f>Sheet2!E14</f>
        <v>3005.9380000000001</v>
      </c>
      <c r="E15" s="19">
        <f>Sheet2!F14</f>
        <v>8</v>
      </c>
      <c r="F15" s="19">
        <f>Sheet2!G14</f>
        <v>4</v>
      </c>
    </row>
    <row r="16" spans="1:6" x14ac:dyDescent="0.2">
      <c r="C16" s="4" t="s">
        <v>12</v>
      </c>
      <c r="D16" s="19">
        <f>Sheet2!E15</f>
        <v>2137.7190000000001</v>
      </c>
      <c r="E16" s="19">
        <f>Sheet2!F15</f>
        <v>8</v>
      </c>
      <c r="F16" s="19">
        <f>Sheet2!G15</f>
        <v>4</v>
      </c>
    </row>
    <row r="17" spans="1:6" x14ac:dyDescent="0.2">
      <c r="C17" s="4" t="s">
        <v>11</v>
      </c>
      <c r="D17" s="19">
        <f>Sheet2!E16</f>
        <v>1779.691</v>
      </c>
      <c r="E17" s="19">
        <f>Sheet2!F16</f>
        <v>8</v>
      </c>
      <c r="F17" s="19">
        <f>Sheet2!G16</f>
        <v>4</v>
      </c>
    </row>
    <row r="18" spans="1:6" x14ac:dyDescent="0.2">
      <c r="C18" s="4" t="s">
        <v>140</v>
      </c>
      <c r="D18" s="19">
        <f>Sheet2!E17</f>
        <v>4242.4769999999999</v>
      </c>
      <c r="E18" s="19">
        <f>Sheet2!F17</f>
        <v>8</v>
      </c>
      <c r="F18" s="19">
        <f>Sheet2!G17</f>
        <v>4</v>
      </c>
    </row>
    <row r="19" spans="1:6" x14ac:dyDescent="0.2">
      <c r="C19" s="4" t="s">
        <v>10</v>
      </c>
      <c r="D19" s="19">
        <f>Sheet2!E18</f>
        <v>3378.8989999999999</v>
      </c>
      <c r="E19" s="19">
        <f>Sheet2!F18</f>
        <v>8</v>
      </c>
      <c r="F19" s="19">
        <f>Sheet2!G18</f>
        <v>4</v>
      </c>
    </row>
    <row r="20" spans="1:6" x14ac:dyDescent="0.2">
      <c r="C20" s="4" t="s">
        <v>9</v>
      </c>
      <c r="D20" s="19">
        <f>Sheet2!E19</f>
        <v>7057.9960000000001</v>
      </c>
      <c r="E20" s="19">
        <f>Sheet2!F19</f>
        <v>8</v>
      </c>
      <c r="F20" s="19">
        <f>Sheet2!G19</f>
        <v>4</v>
      </c>
    </row>
    <row r="21" spans="1:6" x14ac:dyDescent="0.2">
      <c r="C21" s="4" t="s">
        <v>8</v>
      </c>
      <c r="D21" s="19">
        <f>Sheet2!E20</f>
        <v>23231.85</v>
      </c>
      <c r="E21" s="19">
        <f>Sheet2!F20</f>
        <v>8</v>
      </c>
      <c r="F21" s="19">
        <f>Sheet2!G20</f>
        <v>4</v>
      </c>
    </row>
    <row r="22" spans="1:6" x14ac:dyDescent="0.2">
      <c r="A22" s="2"/>
      <c r="B22" s="2"/>
      <c r="C22" s="3" t="s">
        <v>7</v>
      </c>
      <c r="D22" s="19">
        <f>Sheet2!E21</f>
        <v>2770.2420000000002</v>
      </c>
      <c r="E22" s="19">
        <f>Sheet2!F21</f>
        <v>8</v>
      </c>
      <c r="F22" s="19">
        <f>Sheet2!G21</f>
        <v>4</v>
      </c>
    </row>
    <row r="23" spans="1:6" x14ac:dyDescent="0.2">
      <c r="A23" t="s">
        <v>6</v>
      </c>
      <c r="E23" s="23"/>
    </row>
    <row r="24" spans="1:6" x14ac:dyDescent="0.2">
      <c r="A24" s="1" t="s">
        <v>55</v>
      </c>
      <c r="E24" s="23"/>
    </row>
    <row r="25" spans="1:6" x14ac:dyDescent="0.2">
      <c r="B25" s="1"/>
      <c r="E25" s="23"/>
    </row>
    <row r="26" spans="1:6" x14ac:dyDescent="0.2">
      <c r="B26" s="1"/>
      <c r="E26" s="23"/>
    </row>
    <row r="27" spans="1:6" x14ac:dyDescent="0.2">
      <c r="E27" s="23"/>
    </row>
    <row r="28" spans="1:6" x14ac:dyDescent="0.2">
      <c r="E28" s="23"/>
    </row>
    <row r="29" spans="1:6" x14ac:dyDescent="0.2">
      <c r="E29" s="23"/>
    </row>
    <row r="30" spans="1:6" x14ac:dyDescent="0.2">
      <c r="E30" s="23"/>
    </row>
    <row r="31" spans="1:6" x14ac:dyDescent="0.2">
      <c r="E31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B03A-40D7-8041-9BAF-F42B195BD181}">
  <dimension ref="A1:D32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4" x14ac:dyDescent="0.2">
      <c r="A1" t="s">
        <v>113</v>
      </c>
    </row>
    <row r="2" spans="1:4" x14ac:dyDescent="0.2">
      <c r="A2" s="29" t="s">
        <v>46</v>
      </c>
      <c r="B2" s="29" t="s">
        <v>45</v>
      </c>
      <c r="C2" s="29" t="s">
        <v>44</v>
      </c>
      <c r="D2" s="78" t="s">
        <v>47</v>
      </c>
    </row>
    <row r="3" spans="1:4" x14ac:dyDescent="0.2">
      <c r="A3" s="8" t="s">
        <v>40</v>
      </c>
      <c r="B3" s="16" t="s">
        <v>39</v>
      </c>
      <c r="C3" s="4" t="s">
        <v>38</v>
      </c>
      <c r="D3" s="19">
        <v>61033.401444466734</v>
      </c>
    </row>
    <row r="4" spans="1:4" ht="16" customHeight="1" x14ac:dyDescent="0.2">
      <c r="B4" s="16" t="s">
        <v>37</v>
      </c>
      <c r="C4" s="4" t="s">
        <v>36</v>
      </c>
      <c r="D4" s="19">
        <v>83992.953000000009</v>
      </c>
    </row>
    <row r="5" spans="1:4" x14ac:dyDescent="0.2">
      <c r="B5" s="16" t="s">
        <v>35</v>
      </c>
      <c r="C5" s="4" t="s">
        <v>34</v>
      </c>
      <c r="D5" s="21">
        <v>84339.066999999995</v>
      </c>
    </row>
    <row r="6" spans="1:4" ht="16" customHeight="1" x14ac:dyDescent="0.2">
      <c r="A6" s="15" t="s">
        <v>33</v>
      </c>
      <c r="B6" s="12" t="s">
        <v>32</v>
      </c>
      <c r="C6" s="5" t="s">
        <v>31</v>
      </c>
      <c r="D6" s="21">
        <v>10099.269999999999</v>
      </c>
    </row>
    <row r="7" spans="1:4" ht="16" customHeight="1" x14ac:dyDescent="0.2">
      <c r="B7" s="14"/>
      <c r="C7" s="13" t="s">
        <v>30</v>
      </c>
      <c r="D7" s="21">
        <v>67886.004000000001</v>
      </c>
    </row>
    <row r="8" spans="1:4" ht="16" customHeight="1" x14ac:dyDescent="0.2">
      <c r="B8" s="12" t="s">
        <v>29</v>
      </c>
      <c r="C8" s="5" t="s">
        <v>28</v>
      </c>
      <c r="D8" s="21">
        <v>60461.827999999994</v>
      </c>
    </row>
    <row r="9" spans="1:4" ht="16" customHeight="1" x14ac:dyDescent="0.2">
      <c r="B9" s="7"/>
      <c r="C9" s="4" t="s">
        <v>27</v>
      </c>
      <c r="D9" s="21">
        <v>46754.783000000003</v>
      </c>
    </row>
    <row r="10" spans="1:4" ht="16" customHeight="1" x14ac:dyDescent="0.2">
      <c r="B10" s="12" t="s">
        <v>26</v>
      </c>
      <c r="C10" s="5" t="s">
        <v>25</v>
      </c>
      <c r="D10" s="21">
        <v>11589.615999999998</v>
      </c>
    </row>
    <row r="11" spans="1:4" ht="16" customHeight="1" x14ac:dyDescent="0.2">
      <c r="B11" s="7"/>
      <c r="C11" s="4" t="s">
        <v>24</v>
      </c>
      <c r="D11" s="21">
        <v>65273.512000000002</v>
      </c>
    </row>
    <row r="12" spans="1:4" x14ac:dyDescent="0.2">
      <c r="B12" s="7"/>
      <c r="C12" s="4" t="s">
        <v>23</v>
      </c>
      <c r="D12" s="21">
        <v>83783.944999999992</v>
      </c>
    </row>
    <row r="13" spans="1:4" x14ac:dyDescent="0.2">
      <c r="B13" s="7"/>
      <c r="C13" s="4" t="s">
        <v>22</v>
      </c>
      <c r="D13" s="21">
        <v>17134.873000000003</v>
      </c>
    </row>
    <row r="14" spans="1:4" x14ac:dyDescent="0.2">
      <c r="B14" s="7"/>
      <c r="C14" s="4" t="s">
        <v>21</v>
      </c>
      <c r="D14" s="21">
        <v>8654.6180000000022</v>
      </c>
    </row>
    <row r="15" spans="1:4" ht="16" customHeight="1" x14ac:dyDescent="0.2">
      <c r="A15" s="11" t="s">
        <v>20</v>
      </c>
      <c r="B15" s="10" t="s">
        <v>19</v>
      </c>
      <c r="C15" s="5" t="s">
        <v>18</v>
      </c>
      <c r="D15" s="21">
        <v>212559.40899999999</v>
      </c>
    </row>
    <row r="16" spans="1:4" x14ac:dyDescent="0.2">
      <c r="A16" s="8" t="s">
        <v>17</v>
      </c>
      <c r="B16" s="65" t="s">
        <v>56</v>
      </c>
      <c r="C16" s="5" t="s">
        <v>16</v>
      </c>
      <c r="D16" s="21">
        <v>37742.156999999999</v>
      </c>
    </row>
    <row r="17" spans="1:4" ht="16" customHeight="1" x14ac:dyDescent="0.2">
      <c r="A17" s="7"/>
      <c r="B17" s="7"/>
      <c r="C17" s="34" t="s">
        <v>15</v>
      </c>
      <c r="D17" s="21">
        <v>331002.64699999994</v>
      </c>
    </row>
    <row r="18" spans="1:4" x14ac:dyDescent="0.2">
      <c r="B18" s="6" t="s">
        <v>15</v>
      </c>
      <c r="C18" s="4" t="s">
        <v>14</v>
      </c>
      <c r="D18" s="21">
        <v>40020.75097240381</v>
      </c>
    </row>
    <row r="19" spans="1:4" x14ac:dyDescent="0.2">
      <c r="C19" s="4" t="s">
        <v>13</v>
      </c>
      <c r="D19" s="19">
        <v>3614.5454311064705</v>
      </c>
    </row>
    <row r="20" spans="1:4" x14ac:dyDescent="0.2">
      <c r="C20" s="4" t="s">
        <v>12</v>
      </c>
      <c r="D20" s="19">
        <v>12890.436831150422</v>
      </c>
    </row>
    <row r="21" spans="1:4" x14ac:dyDescent="0.2">
      <c r="C21" s="4" t="s">
        <v>11</v>
      </c>
      <c r="D21" s="19">
        <v>4714.6044168587496</v>
      </c>
    </row>
    <row r="22" spans="1:4" x14ac:dyDescent="0.2">
      <c r="C22" s="4" t="s">
        <v>140</v>
      </c>
      <c r="D22" s="19">
        <v>6983.0591820856671</v>
      </c>
    </row>
    <row r="23" spans="1:4" x14ac:dyDescent="0.2">
      <c r="C23" s="4" t="s">
        <v>10</v>
      </c>
      <c r="D23" s="19">
        <v>10113.091737674435</v>
      </c>
    </row>
    <row r="24" spans="1:4" x14ac:dyDescent="0.2">
      <c r="C24" s="4" t="s">
        <v>9</v>
      </c>
      <c r="D24" s="19">
        <v>9012.9497906802371</v>
      </c>
    </row>
    <row r="25" spans="1:4" x14ac:dyDescent="0.2">
      <c r="C25" s="4" t="s">
        <v>8</v>
      </c>
      <c r="D25" s="19">
        <v>19771.291810085117</v>
      </c>
    </row>
    <row r="26" spans="1:4" x14ac:dyDescent="0.2">
      <c r="A26" s="2"/>
      <c r="B26" s="2"/>
      <c r="C26" s="34" t="s">
        <v>7</v>
      </c>
      <c r="D26" s="19">
        <v>12957.190279219136</v>
      </c>
    </row>
    <row r="27" spans="1:4" x14ac:dyDescent="0.2">
      <c r="A27" t="s">
        <v>6</v>
      </c>
      <c r="D27" s="21"/>
    </row>
    <row r="28" spans="1:4" x14ac:dyDescent="0.2">
      <c r="A28" t="s">
        <v>5</v>
      </c>
      <c r="B28" s="1" t="s">
        <v>112</v>
      </c>
      <c r="D28" s="35"/>
    </row>
    <row r="29" spans="1:4" x14ac:dyDescent="0.2">
      <c r="A29" t="s">
        <v>3</v>
      </c>
      <c r="B29" s="1" t="s">
        <v>111</v>
      </c>
      <c r="D29" s="2"/>
    </row>
    <row r="30" spans="1:4" x14ac:dyDescent="0.2">
      <c r="A30" t="s">
        <v>1</v>
      </c>
      <c r="B30" s="1" t="s">
        <v>110</v>
      </c>
    </row>
    <row r="31" spans="1:4" x14ac:dyDescent="0.2">
      <c r="B31" s="1" t="s">
        <v>109</v>
      </c>
    </row>
    <row r="32" spans="1:4" x14ac:dyDescent="0.2">
      <c r="B32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8ACA-AFD5-844C-B92E-98E78F169CDD}">
  <dimension ref="A1:G37"/>
  <sheetViews>
    <sheetView workbookViewId="0"/>
  </sheetViews>
  <sheetFormatPr baseColWidth="10" defaultRowHeight="16" x14ac:dyDescent="0.2"/>
  <cols>
    <col min="1" max="1" width="27.33203125" customWidth="1"/>
    <col min="2" max="2" width="20.1640625" customWidth="1"/>
    <col min="3" max="3" width="20.6640625" customWidth="1"/>
  </cols>
  <sheetData>
    <row r="1" spans="1:7" x14ac:dyDescent="0.2">
      <c r="A1" t="s">
        <v>49</v>
      </c>
    </row>
    <row r="2" spans="1:7" x14ac:dyDescent="0.2">
      <c r="D2" s="91" t="s">
        <v>60</v>
      </c>
      <c r="E2" s="91"/>
      <c r="F2" s="91" t="s">
        <v>61</v>
      </c>
      <c r="G2" s="91"/>
    </row>
    <row r="3" spans="1:7" x14ac:dyDescent="0.2">
      <c r="A3" s="18" t="s">
        <v>46</v>
      </c>
      <c r="B3" s="18" t="s">
        <v>45</v>
      </c>
      <c r="C3" s="18" t="s">
        <v>44</v>
      </c>
      <c r="D3" s="18" t="s">
        <v>50</v>
      </c>
      <c r="E3" s="18" t="s">
        <v>48</v>
      </c>
      <c r="F3" s="22" t="s">
        <v>50</v>
      </c>
      <c r="G3" s="22" t="s">
        <v>48</v>
      </c>
    </row>
    <row r="4" spans="1:7" x14ac:dyDescent="0.2">
      <c r="A4" s="8" t="s">
        <v>40</v>
      </c>
      <c r="B4" s="16" t="s">
        <v>39</v>
      </c>
      <c r="C4" s="4" t="s">
        <v>38</v>
      </c>
      <c r="D4" s="19">
        <f>'Step-1.3'!$D3*E4/366</f>
        <v>18510.129946272697</v>
      </c>
      <c r="E4" s="19">
        <f>+(31+29+31+'Step-1.1'!F3+(INT('Step-1.1'!E3/5)*30)+(INT('Step-1.1'!E3/6)*31)+(INT('Step-1.1'!E3/7)*30)+(INT('Step-1.1'!E3/8)*31))</f>
        <v>111</v>
      </c>
      <c r="F4" s="38" t="s">
        <v>56</v>
      </c>
      <c r="G4" s="38" t="s">
        <v>56</v>
      </c>
    </row>
    <row r="5" spans="1:7" ht="16" customHeight="1" x14ac:dyDescent="0.2">
      <c r="B5" s="16" t="s">
        <v>37</v>
      </c>
      <c r="C5" s="4" t="s">
        <v>36</v>
      </c>
      <c r="D5" s="19">
        <f>'Step-1.3'!$D4*E5/366</f>
        <v>25473.272631147545</v>
      </c>
      <c r="E5" s="19">
        <f>+(31+29+31+'Step-1.1'!F4+(INT('Step-1.1'!E4/5)*30)+(INT('Step-1.1'!E4/6)*31)+(INT('Step-1.1'!E4/7)*30)+(INT('Step-1.1'!E4/8)*31))</f>
        <v>111</v>
      </c>
      <c r="F5" s="38" t="s">
        <v>56</v>
      </c>
      <c r="G5" s="38" t="s">
        <v>56</v>
      </c>
    </row>
    <row r="6" spans="1:7" x14ac:dyDescent="0.2">
      <c r="B6" s="16" t="s">
        <v>35</v>
      </c>
      <c r="C6" s="4" t="s">
        <v>34</v>
      </c>
      <c r="D6" s="19">
        <f>'Step-1.3'!$D5*E6/366</f>
        <v>25578.241631147539</v>
      </c>
      <c r="E6" s="19">
        <f>+(31+29+31+'Step-1.1'!F5+(INT('Step-1.1'!E5/5)*30)+(INT('Step-1.1'!E5/6)*31)+(INT('Step-1.1'!E5/7)*30)+(INT('Step-1.1'!E5/8)*31))</f>
        <v>111</v>
      </c>
      <c r="F6" s="38" t="s">
        <v>56</v>
      </c>
      <c r="G6" s="38" t="s">
        <v>56</v>
      </c>
    </row>
    <row r="7" spans="1:7" ht="16" customHeight="1" x14ac:dyDescent="0.2">
      <c r="A7" s="15" t="s">
        <v>33</v>
      </c>
      <c r="B7" s="12" t="s">
        <v>32</v>
      </c>
      <c r="C7" s="5" t="s">
        <v>31</v>
      </c>
      <c r="D7" s="49">
        <f>'Step-1.3'!$D6*E7/366</f>
        <v>3062.8933606557371</v>
      </c>
      <c r="E7" s="49">
        <f>+(31+29+31+'Step-1.1'!F6+(INT('Step-1.1'!E6/5)*30)+(INT('Step-1.1'!E6/6)*31)+(INT('Step-1.1'!E6/7)*30)+(INT('Step-1.1'!E6/8)*31))</f>
        <v>111</v>
      </c>
      <c r="F7" s="49">
        <f>'Step-1.3'!$D6*G7/366</f>
        <v>5987.8185519125682</v>
      </c>
      <c r="G7" s="49">
        <f>+(31+29+31+30+31+30+31+'Step-1.2'!F3+(INT('Step-1.2'!E3/9)*31)+(INT('Step-1.2'!E3/10)*30)+(INT('Step-1.1'!E3/11)*31)+(INT('Step-1.1'!E3/12)*30))</f>
        <v>217</v>
      </c>
    </row>
    <row r="8" spans="1:7" ht="16" customHeight="1" x14ac:dyDescent="0.2">
      <c r="B8" s="14"/>
      <c r="C8" s="13" t="s">
        <v>30</v>
      </c>
      <c r="D8" s="20">
        <f>'Step-1.3'!$D7*E8/366</f>
        <v>20588.378262295082</v>
      </c>
      <c r="E8" s="20">
        <f>+(31+29+31+'Step-1.1'!F7+(INT('Step-1.1'!E7/5)*30)+(INT('Step-1.1'!E7/6)*31)+(INT('Step-1.1'!E7/7)*30)+(INT('Step-1.1'!E7/8)*31))</f>
        <v>111</v>
      </c>
      <c r="F8" s="20">
        <f>'Step-1.3'!$D7*G8/366</f>
        <v>40249.352098360658</v>
      </c>
      <c r="G8" s="20">
        <f>+(31+29+31+30+31+30+31+'Step-1.2'!F4+(INT('Step-1.2'!E4/9)*31)+(INT('Step-1.2'!E4/10)*30)+(INT('Step-1.1'!E4/11)*31)+(INT('Step-1.1'!E4/12)*30))</f>
        <v>217</v>
      </c>
    </row>
    <row r="9" spans="1:7" ht="16" customHeight="1" x14ac:dyDescent="0.2">
      <c r="B9" s="12" t="s">
        <v>29</v>
      </c>
      <c r="C9" s="5" t="s">
        <v>28</v>
      </c>
      <c r="D9" s="19">
        <f>'Step-1.3'!$D8*E9/366</f>
        <v>18336.783901639341</v>
      </c>
      <c r="E9" s="19">
        <f>+(31+29+31+'Step-1.1'!F8+(INT('Step-1.1'!E8/5)*30)+(INT('Step-1.1'!E8/6)*31)+(INT('Step-1.1'!E8/7)*30)+(INT('Step-1.1'!E8/8)*31))</f>
        <v>111</v>
      </c>
      <c r="F9" s="19">
        <f>'Step-1.3'!$D8*G9/366</f>
        <v>35847.586546448081</v>
      </c>
      <c r="G9" s="19">
        <f>+(31+29+31+30+31+30+31+'Step-1.2'!F5+(INT('Step-1.2'!E5/9)*31)+(INT('Step-1.2'!E5/10)*30)+(INT('Step-1.1'!E5/11)*31)+(INT('Step-1.1'!E5/12)*30))</f>
        <v>217</v>
      </c>
    </row>
    <row r="10" spans="1:7" ht="16" customHeight="1" x14ac:dyDescent="0.2">
      <c r="B10" s="7"/>
      <c r="C10" s="4" t="s">
        <v>27</v>
      </c>
      <c r="D10" s="20">
        <f>'Step-1.3'!$D9*E10/366</f>
        <v>14179.729270491805</v>
      </c>
      <c r="E10" s="19">
        <f>+(31+29+31+'Step-1.1'!F9+(INT('Step-1.1'!E9/5)*30)+(INT('Step-1.1'!E9/6)*31)+(INT('Step-1.1'!E9/7)*30)+(INT('Step-1.1'!E9/8)*31))</f>
        <v>111</v>
      </c>
      <c r="F10" s="19">
        <f>'Step-1.3'!$D9*G10/366</f>
        <v>27720.731997267761</v>
      </c>
      <c r="G10" s="19">
        <f>+(31+29+31+30+31+30+31+'Step-1.2'!F6+(INT('Step-1.2'!E6/9)*31)+(INT('Step-1.2'!E6/10)*30)+(INT('Step-1.1'!E6/11)*31)+(INT('Step-1.1'!E6/12)*30))</f>
        <v>217</v>
      </c>
    </row>
    <row r="11" spans="1:7" ht="16" customHeight="1" x14ac:dyDescent="0.2">
      <c r="B11" s="12" t="s">
        <v>26</v>
      </c>
      <c r="C11" s="5" t="s">
        <v>25</v>
      </c>
      <c r="D11" s="19">
        <f>'Step-1.3'!$D10*E11/366</f>
        <v>3514.8835409836056</v>
      </c>
      <c r="E11" s="49">
        <f>+(31+29+31+'Step-1.1'!F10+(INT('Step-1.1'!E10/5)*30)+(INT('Step-1.1'!E10/6)*31)+(INT('Step-1.1'!E10/7)*30)+(INT('Step-1.1'!E10/8)*31))</f>
        <v>111</v>
      </c>
      <c r="F11" s="49">
        <f>'Step-1.3'!$D10*G11/366</f>
        <v>6871.4389945355188</v>
      </c>
      <c r="G11" s="49">
        <f>+(31+29+31+30+31+30+31+'Step-1.2'!F7+(INT('Step-1.2'!E7/9)*31)+(INT('Step-1.2'!E7/10)*30)+(INT('Step-1.1'!E7/11)*31)+(INT('Step-1.1'!E7/12)*30))</f>
        <v>217</v>
      </c>
    </row>
    <row r="12" spans="1:7" ht="16" customHeight="1" x14ac:dyDescent="0.2">
      <c r="B12" s="7"/>
      <c r="C12" s="4" t="s">
        <v>24</v>
      </c>
      <c r="D12" s="19">
        <f>'Step-1.3'!$D11*E12/366</f>
        <v>19796.065114754099</v>
      </c>
      <c r="E12" s="21">
        <f>+(31+29+31+'Step-1.1'!F11+(INT('Step-1.1'!E11/5)*30)+(INT('Step-1.1'!E11/6)*31)+(INT('Step-1.1'!E11/7)*30)+(INT('Step-1.1'!E11/8)*31))</f>
        <v>111</v>
      </c>
      <c r="F12" s="21">
        <f>'Step-1.3'!$D11*G12/366</f>
        <v>38700.415584699454</v>
      </c>
      <c r="G12" s="21">
        <f>+(31+29+31+30+31+30+31+'Step-1.2'!F8+(INT('Step-1.2'!E8/9)*31)+(INT('Step-1.2'!E8/10)*30)+(INT('Step-1.1'!E8/11)*31)+(INT('Step-1.1'!E8/12)*30))</f>
        <v>217</v>
      </c>
    </row>
    <row r="13" spans="1:7" x14ac:dyDescent="0.2">
      <c r="B13" s="7"/>
      <c r="C13" s="4" t="s">
        <v>23</v>
      </c>
      <c r="D13" s="19">
        <f>'Step-1.3'!$D12*E13/366</f>
        <v>25409.884959016392</v>
      </c>
      <c r="E13" s="21">
        <f>+(31+29+31+'Step-1.1'!F12+(INT('Step-1.1'!E12/5)*30)+(INT('Step-1.1'!E12/6)*31)+(INT('Step-1.1'!E12/7)*30)+(INT('Step-1.1'!E12/8)*31))</f>
        <v>111</v>
      </c>
      <c r="F13" s="21">
        <f>'Step-1.3'!$D12*G13/366</f>
        <v>49675.180505464472</v>
      </c>
      <c r="G13" s="21">
        <f>+(31+29+31+30+31+30+31+'Step-1.2'!F9+(INT('Step-1.2'!E9/9)*31)+(INT('Step-1.2'!E9/10)*30)+(INT('Step-1.1'!E9/11)*31)+(INT('Step-1.1'!E9/12)*30))</f>
        <v>217</v>
      </c>
    </row>
    <row r="14" spans="1:7" x14ac:dyDescent="0.2">
      <c r="B14" s="7"/>
      <c r="C14" s="4" t="s">
        <v>22</v>
      </c>
      <c r="D14" s="19">
        <f>'Step-1.3'!$D13*E14/366</f>
        <v>5196.6418114754106</v>
      </c>
      <c r="E14" s="21">
        <f>+(31+29+31+'Step-1.1'!F13+(INT('Step-1.1'!E13/5)*30)+(INT('Step-1.1'!E13/6)*31)+(INT('Step-1.1'!E13/7)*30)+(INT('Step-1.1'!E13/8)*31))</f>
        <v>111</v>
      </c>
      <c r="F14" s="21">
        <f>'Step-1.3'!$D13*G14/366</f>
        <v>10159.200658469947</v>
      </c>
      <c r="G14" s="21">
        <f>+(31+29+31+30+31+30+31+'Step-1.2'!F10+(INT('Step-1.2'!E10/9)*31)+(INT('Step-1.2'!E10/10)*30)+(INT('Step-1.1'!E10/11)*31)+(INT('Step-1.1'!E10/12)*30))</f>
        <v>217</v>
      </c>
    </row>
    <row r="15" spans="1:7" x14ac:dyDescent="0.2">
      <c r="B15" s="7"/>
      <c r="C15" s="4" t="s">
        <v>21</v>
      </c>
      <c r="D15" s="19">
        <f>'Step-1.3'!$D14*E15/366</f>
        <v>2624.761196721312</v>
      </c>
      <c r="E15" s="21">
        <f>+(31+29+31+'Step-1.1'!F14+(INT('Step-1.1'!E14/5)*30)+(INT('Step-1.1'!E14/6)*31)+(INT('Step-1.1'!E14/7)*30)+(INT('Step-1.1'!E14/8)*31))</f>
        <v>111</v>
      </c>
      <c r="F15" s="21">
        <f>'Step-1.3'!$D14*G15/366</f>
        <v>5131.2899071038264</v>
      </c>
      <c r="G15" s="21">
        <f>+(31+29+31+30+31+30+31+'Step-1.2'!F11+(INT('Step-1.2'!E11/9)*31)+(INT('Step-1.2'!E11/10)*30)+(INT('Step-1.1'!E11/11)*31)+(INT('Step-1.1'!E11/12)*30))</f>
        <v>217</v>
      </c>
    </row>
    <row r="16" spans="1:7" x14ac:dyDescent="0.2">
      <c r="B16" s="92" t="s">
        <v>57</v>
      </c>
      <c r="C16" s="93"/>
      <c r="D16" s="20">
        <f>+SUM(D7:D15)</f>
        <v>112710.02141803279</v>
      </c>
      <c r="E16" s="20"/>
      <c r="F16" s="20">
        <f>+SUM(F7:F15)</f>
        <v>220343.01484426227</v>
      </c>
      <c r="G16" s="2"/>
    </row>
    <row r="17" spans="1:7" ht="16" customHeight="1" x14ac:dyDescent="0.2">
      <c r="A17" s="11" t="s">
        <v>20</v>
      </c>
      <c r="B17" s="10" t="s">
        <v>19</v>
      </c>
      <c r="C17" s="9" t="s">
        <v>18</v>
      </c>
      <c r="D17" s="19">
        <f>'Step-1.3'!$D15*E17/366</f>
        <v>64464.738795081961</v>
      </c>
      <c r="E17" s="19">
        <f>+(31+29+31+'Step-1.1'!F15+(INT('Step-1.1'!E15/5)*30)+(INT('Step-1.1'!E15/6)*31)+(INT('Step-1.1'!E15/7)*30)+(INT('Step-1.1'!E15/8)*31))</f>
        <v>111</v>
      </c>
      <c r="F17" s="38" t="s">
        <v>56</v>
      </c>
      <c r="G17" s="38" t="s">
        <v>56</v>
      </c>
    </row>
    <row r="18" spans="1:7" x14ac:dyDescent="0.2">
      <c r="A18" s="8" t="s">
        <v>17</v>
      </c>
      <c r="B18" s="32" t="s">
        <v>56</v>
      </c>
      <c r="C18" s="4" t="s">
        <v>16</v>
      </c>
      <c r="D18" s="19">
        <f>'Step-1.3'!$D16*E18/366</f>
        <v>11446.39187704918</v>
      </c>
      <c r="E18" s="49">
        <f>+(31+29+31+'Step-1.1'!F16+(INT('Step-1.1'!E16/5)*30)+(INT('Step-1.1'!E16/6)*31)+(INT('Step-1.1'!E16/7)*30)+(INT('Step-1.1'!E16/8)*31))</f>
        <v>111</v>
      </c>
      <c r="F18" s="21">
        <f>'Step-1.3'!$D16*G18/366</f>
        <v>22377.180516393444</v>
      </c>
      <c r="G18" s="49">
        <f>+(31+29+31+30+31+30+31+'Step-1.2'!F12+(INT('Step-1.2'!E12/9)*31)+(INT('Step-1.2'!E12/10)*30)+(INT('Step-1.1'!E12/11)*31)+(INT('Step-1.1'!E12/12)*30))</f>
        <v>217</v>
      </c>
    </row>
    <row r="19" spans="1:7" ht="16" customHeight="1" x14ac:dyDescent="0.2">
      <c r="A19" s="7"/>
      <c r="B19" s="7"/>
      <c r="C19" s="3" t="s">
        <v>15</v>
      </c>
      <c r="D19" s="19">
        <f>'Step-1.3'!$D17*E19/366</f>
        <v>100386.04868032785</v>
      </c>
      <c r="E19" s="20">
        <f>+(31+29+31+'Step-1.1'!F17+(INT('Step-1.1'!E17/5)*30)+(INT('Step-1.1'!E17/6)*31)+(INT('Step-1.1'!E17/7)*30)+(INT('Step-1.1'!E17/8)*31))</f>
        <v>111</v>
      </c>
      <c r="F19" s="21">
        <f>'Step-1.3'!$D17*G19/366</f>
        <v>196250.20327595624</v>
      </c>
      <c r="G19" s="20">
        <f>+(31+29+31+30+31+30+31+'Step-1.2'!F13+(INT('Step-1.2'!E13/9)*31)+(INT('Step-1.2'!E13/10)*30)+(INT('Step-1.1'!E13/11)*31)+(INT('Step-1.1'!E13/12)*30))</f>
        <v>217</v>
      </c>
    </row>
    <row r="20" spans="1:7" x14ac:dyDescent="0.2">
      <c r="B20" s="6" t="s">
        <v>15</v>
      </c>
      <c r="C20" s="4" t="s">
        <v>14</v>
      </c>
      <c r="D20" s="19">
        <f>'Step-1.3'!$D18*E20/366</f>
        <v>12137.440868679843</v>
      </c>
      <c r="E20" s="19">
        <f>+(31+29+31+'Step-1.1'!F18+(INT('Step-1.1'!E18/5)*30)+(INT('Step-1.1'!E18/6)*31)+(INT('Step-1.1'!E18/7)*30)+(INT('Step-1.1'!E18/8)*31))</f>
        <v>111</v>
      </c>
      <c r="F20" s="21">
        <f>'Step-1.3'!$D18*G20/366</f>
        <v>23728.150166698437</v>
      </c>
      <c r="G20" s="19">
        <f>+(31+29+31+30+31+30+31+'Step-1.2'!F14+(INT('Step-1.2'!E14/9)*31)+(INT('Step-1.2'!E14/10)*30)+(INT('Step-1.1'!E14/11)*31)+(INT('Step-1.1'!E14/12)*30))</f>
        <v>217</v>
      </c>
    </row>
    <row r="21" spans="1:7" x14ac:dyDescent="0.2">
      <c r="C21" s="4" t="s">
        <v>13</v>
      </c>
      <c r="D21" s="19">
        <f>'Step-1.3'!$D19*E21/366</f>
        <v>1096.2145979585198</v>
      </c>
      <c r="E21" s="19">
        <f>+(31+29+31+'Step-1.1'!F19+(INT('Step-1.1'!E19/5)*30)+(INT('Step-1.1'!E19/6)*31)+(INT('Step-1.1'!E19/7)*30)+(INT('Step-1.1'!E19/8)*31))</f>
        <v>111</v>
      </c>
      <c r="F21" s="21">
        <f>'Step-1.3'!$D19*G21/366</f>
        <v>2143.0501599729619</v>
      </c>
      <c r="G21" s="19">
        <f>+(31+29+31+30+31+30+31+'Step-1.2'!F15+(INT('Step-1.2'!E15/9)*31)+(INT('Step-1.2'!E15/10)*30)+(INT('Step-1.1'!E15/11)*31)+(INT('Step-1.1'!E15/12)*30))</f>
        <v>217</v>
      </c>
    </row>
    <row r="22" spans="1:7" x14ac:dyDescent="0.2">
      <c r="C22" s="4" t="s">
        <v>12</v>
      </c>
      <c r="D22" s="19">
        <f>'Step-1.3'!$D20*E22/366</f>
        <v>3909.3947766603737</v>
      </c>
      <c r="E22" s="19">
        <f>+(31+29+31+'Step-1.1'!F20+(INT('Step-1.1'!E20/5)*30)+(INT('Step-1.1'!E20/6)*31)+(INT('Step-1.1'!E20/7)*30)+(INT('Step-1.1'!E20/8)*31))</f>
        <v>111</v>
      </c>
      <c r="F22" s="21">
        <f>'Step-1.3'!$D20*G22/366</f>
        <v>7642.6906895072179</v>
      </c>
      <c r="G22" s="19">
        <f>+(31+29+31+30+31+30+31+'Step-1.2'!F16+(INT('Step-1.2'!E16/9)*31)+(INT('Step-1.2'!E16/10)*30)+(INT('Step-1.1'!E16/11)*31)+(INT('Step-1.1'!E16/12)*30))</f>
        <v>217</v>
      </c>
    </row>
    <row r="23" spans="1:7" x14ac:dyDescent="0.2">
      <c r="C23" s="4" t="s">
        <v>11</v>
      </c>
      <c r="D23" s="19">
        <f>'Step-1.3'!$D21*E23/366</f>
        <v>1429.8390444571617</v>
      </c>
      <c r="E23" s="19">
        <f>+(31+29+31+'Step-1.1'!F21+(INT('Step-1.1'!E21/5)*30)+(INT('Step-1.1'!E21/6)*31)+(INT('Step-1.1'!E21/7)*30)+(INT('Step-1.1'!E21/8)*31))</f>
        <v>111</v>
      </c>
      <c r="F23" s="21">
        <f>'Step-1.3'!$D21*G23/366</f>
        <v>2795.2709247495868</v>
      </c>
      <c r="G23" s="19">
        <f>+(31+29+31+30+31+30+31+'Step-1.2'!F17+(INT('Step-1.2'!E17/9)*31)+(INT('Step-1.2'!E17/10)*30)+(INT('Step-1.1'!E17/11)*31)+(INT('Step-1.1'!E17/12)*30))</f>
        <v>217</v>
      </c>
    </row>
    <row r="24" spans="1:7" x14ac:dyDescent="0.2">
      <c r="C24" s="4" t="s">
        <v>140</v>
      </c>
      <c r="D24" s="19">
        <f>'Step-1.3'!$D22*E24/366</f>
        <v>2117.8130306325384</v>
      </c>
      <c r="E24" s="19">
        <f>+(31+29+31+'Step-1.1'!F22+(INT('Step-1.1'!E22/5)*30)+(INT('Step-1.1'!E22/6)*31)+(INT('Step-1.1'!E22/7)*30)+(INT('Step-1.1'!E22/8)*31))</f>
        <v>111</v>
      </c>
      <c r="F24" s="21">
        <f>'Step-1.3'!$D22*G24/366</f>
        <v>4140.2290779032501</v>
      </c>
      <c r="G24" s="19">
        <f>+(31+29+31+30+31+30+31+'Step-1.2'!F18+(INT('Step-1.2'!E18/9)*31)+(INT('Step-1.2'!E18/10)*30)+(INT('Step-1.1'!E18/11)*31)+(INT('Step-1.1'!E18/12)*30))</f>
        <v>217</v>
      </c>
    </row>
    <row r="25" spans="1:7" x14ac:dyDescent="0.2">
      <c r="C25" s="4" t="s">
        <v>10</v>
      </c>
      <c r="D25" s="19">
        <f>'Step-1.3'!$D23*E25/366</f>
        <v>3067.0851991307709</v>
      </c>
      <c r="E25" s="19">
        <f>+(31+29+31+'Step-1.1'!F23+(INT('Step-1.1'!E23/5)*30)+(INT('Step-1.1'!E23/6)*31)+(INT('Step-1.1'!E23/7)*30)+(INT('Step-1.1'!E23/8)*31))</f>
        <v>111</v>
      </c>
      <c r="F25" s="21">
        <f>'Step-1.3'!$D23*G25/366</f>
        <v>5996.0134073097061</v>
      </c>
      <c r="G25" s="19">
        <f>+(31+29+31+30+31+30+31+'Step-1.2'!F19+(INT('Step-1.2'!E19/9)*31)+(INT('Step-1.2'!E19/10)*30)+(INT('Step-1.1'!E19/11)*31)+(INT('Step-1.1'!E19/12)*30))</f>
        <v>217</v>
      </c>
    </row>
    <row r="26" spans="1:7" x14ac:dyDescent="0.2">
      <c r="C26" s="4" t="s">
        <v>9</v>
      </c>
      <c r="D26" s="19">
        <f>'Step-1.3'!$D24*E26/366</f>
        <v>2733.4355922554814</v>
      </c>
      <c r="E26" s="19">
        <f>+(31+29+31+'Step-1.1'!F24+(INT('Step-1.1'!E24/5)*30)+(INT('Step-1.1'!E24/6)*31)+(INT('Step-1.1'!E24/7)*30)+(INT('Step-1.1'!E24/8)*31))</f>
        <v>111</v>
      </c>
      <c r="F26" s="21">
        <f>'Step-1.3'!$D24*G26/366</f>
        <v>5343.7434551300857</v>
      </c>
      <c r="G26" s="19">
        <f>+(31+29+31+30+31+30+31+'Step-1.2'!F20+(INT('Step-1.2'!E20/9)*31)+(INT('Step-1.2'!E20/10)*30)+(INT('Step-1.1'!E20/11)*31)+(INT('Step-1.1'!E20/12)*30))</f>
        <v>217</v>
      </c>
    </row>
    <row r="27" spans="1:7" x14ac:dyDescent="0.2">
      <c r="C27" s="4" t="s">
        <v>8</v>
      </c>
      <c r="D27" s="19">
        <f>'Step-1.3'!$D25*E27/366</f>
        <v>5996.2114505995842</v>
      </c>
      <c r="E27" s="19">
        <f>+(31+29+31+'Step-1.1'!F25+(INT('Step-1.1'!E25/5)*30)+(INT('Step-1.1'!E25/6)*31)+(INT('Step-1.1'!E25/7)*30)+(INT('Step-1.1'!E25/8)*31))</f>
        <v>111</v>
      </c>
      <c r="F27" s="21">
        <f>'Step-1.3'!$D25*G27/366</f>
        <v>11722.323286307295</v>
      </c>
      <c r="G27" s="19">
        <f>+(31+29+31+30+31+30+31+'Step-1.2'!F21+(INT('Step-1.2'!E21/9)*31)+(INT('Step-1.2'!E21/10)*30)+(INT('Step-1.1'!E21/11)*31)+(INT('Step-1.1'!E21/12)*30))</f>
        <v>217</v>
      </c>
    </row>
    <row r="28" spans="1:7" x14ac:dyDescent="0.2">
      <c r="C28" s="31" t="s">
        <v>7</v>
      </c>
      <c r="D28" s="19">
        <f>'Step-1.3'!$D26*E28/366</f>
        <v>3929.639674845148</v>
      </c>
      <c r="E28" s="21">
        <f>+(31+29+31+'Step-1.1'!F26+(INT('Step-1.1'!E26/5)*30)+(INT('Step-1.1'!E26/6)*31)+(INT('Step-1.1'!E26/7)*30)+(INT('Step-1.1'!E26/8)*31))</f>
        <v>111</v>
      </c>
      <c r="F28" s="21">
        <f>'Step-1.3'!$D26*G28/366</f>
        <v>7682.2685535260998</v>
      </c>
      <c r="G28" s="19">
        <f>+(31+29+31+30+31+30+31+'Step-1.2'!F22+(INT('Step-1.2'!E22/9)*31)+(INT('Step-1.2'!E22/10)*30)+(INT('Step-1.1'!E22/11)*31)+(INT('Step-1.1'!E22/12)*30))</f>
        <v>217</v>
      </c>
    </row>
    <row r="29" spans="1:7" x14ac:dyDescent="0.2">
      <c r="C29" s="36" t="s">
        <v>58</v>
      </c>
      <c r="D29" s="21">
        <f>+SUM(D20:D28)</f>
        <v>36417.074235219421</v>
      </c>
      <c r="E29" s="21"/>
      <c r="F29" s="21">
        <f>+SUM(F20:F28)</f>
        <v>71193.739721104634</v>
      </c>
    </row>
    <row r="30" spans="1:7" x14ac:dyDescent="0.2">
      <c r="A30" s="2"/>
      <c r="B30" s="2"/>
      <c r="C30" s="37" t="s">
        <v>59</v>
      </c>
      <c r="D30" s="20">
        <f>+D21+D24+SUM(D26:D28)</f>
        <v>15873.314346291272</v>
      </c>
      <c r="E30" s="2"/>
      <c r="F30" s="20">
        <f>+F21+F24+SUM(F26:F28)</f>
        <v>31031.614532839696</v>
      </c>
      <c r="G30" s="2"/>
    </row>
    <row r="31" spans="1:7" x14ac:dyDescent="0.2">
      <c r="A31" s="35"/>
      <c r="B31" s="35"/>
      <c r="C31" s="31"/>
      <c r="D31" s="21"/>
      <c r="E31" s="21"/>
      <c r="F31" s="21"/>
    </row>
    <row r="37" spans="4:6" x14ac:dyDescent="0.2">
      <c r="D37" s="19"/>
      <c r="F37" s="19"/>
    </row>
  </sheetData>
  <mergeCells count="3">
    <mergeCell ref="B16:C16"/>
    <mergeCell ref="D2:E2"/>
    <mergeCell ref="F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E9B8-A17E-DD47-B2CD-36C4CFC729B2}">
  <dimension ref="A1:B18"/>
  <sheetViews>
    <sheetView workbookViewId="0">
      <selection activeCell="A4" sqref="A4"/>
    </sheetView>
  </sheetViews>
  <sheetFormatPr baseColWidth="10" defaultRowHeight="16" x14ac:dyDescent="0.2"/>
  <cols>
    <col min="1" max="1" width="13.33203125" customWidth="1"/>
    <col min="2" max="2" width="12.83203125" customWidth="1"/>
  </cols>
  <sheetData>
    <row r="1" spans="1:2" x14ac:dyDescent="0.2">
      <c r="A1" t="s">
        <v>79</v>
      </c>
    </row>
    <row r="2" spans="1:2" x14ac:dyDescent="0.2">
      <c r="A2" s="96" t="s">
        <v>62</v>
      </c>
      <c r="B2" s="96"/>
    </row>
    <row r="3" spans="1:2" x14ac:dyDescent="0.2">
      <c r="A3" s="17" t="s">
        <v>42</v>
      </c>
      <c r="B3" s="17" t="s">
        <v>41</v>
      </c>
    </row>
    <row r="4" spans="1:2" x14ac:dyDescent="0.2">
      <c r="A4" s="45">
        <f>Sheet3!C2</f>
        <v>4</v>
      </c>
      <c r="B4" s="45">
        <f>Sheet3!D2</f>
        <v>23</v>
      </c>
    </row>
    <row r="5" spans="1:2" x14ac:dyDescent="0.2">
      <c r="A5" s="11" t="s">
        <v>65</v>
      </c>
      <c r="B5" s="44" t="s">
        <v>43</v>
      </c>
    </row>
    <row r="6" spans="1:2" x14ac:dyDescent="0.2">
      <c r="A6" s="41" t="s">
        <v>66</v>
      </c>
      <c r="B6" s="21">
        <f>Sheet3!B2</f>
        <v>0</v>
      </c>
    </row>
    <row r="7" spans="1:2" x14ac:dyDescent="0.2">
      <c r="A7" s="41" t="s">
        <v>67</v>
      </c>
      <c r="B7" s="21">
        <f>Sheet3!B3</f>
        <v>2</v>
      </c>
    </row>
    <row r="8" spans="1:2" x14ac:dyDescent="0.2">
      <c r="A8" s="41" t="s">
        <v>68</v>
      </c>
      <c r="B8" s="21">
        <f>Sheet3!B4</f>
        <v>1</v>
      </c>
    </row>
    <row r="9" spans="1:2" x14ac:dyDescent="0.2">
      <c r="A9" s="41" t="s">
        <v>69</v>
      </c>
      <c r="B9" s="21">
        <f>Sheet3!B5</f>
        <v>21</v>
      </c>
    </row>
    <row r="10" spans="1:2" x14ac:dyDescent="0.2">
      <c r="A10" s="41" t="s">
        <v>70</v>
      </c>
      <c r="B10" s="21">
        <f>Sheet3!B6</f>
        <v>183</v>
      </c>
    </row>
    <row r="11" spans="1:2" x14ac:dyDescent="0.2">
      <c r="A11" s="41" t="s">
        <v>71</v>
      </c>
      <c r="B11" s="21">
        <f>Sheet3!B7</f>
        <v>462</v>
      </c>
    </row>
    <row r="12" spans="1:2" x14ac:dyDescent="0.2">
      <c r="A12" s="41" t="s">
        <v>72</v>
      </c>
      <c r="B12" s="21">
        <f>Sheet3!B8</f>
        <v>1257</v>
      </c>
    </row>
    <row r="13" spans="1:2" x14ac:dyDescent="0.2">
      <c r="A13" s="41" t="s">
        <v>73</v>
      </c>
      <c r="B13" s="21">
        <f>Sheet3!B9</f>
        <v>2993</v>
      </c>
    </row>
    <row r="14" spans="1:2" x14ac:dyDescent="0.2">
      <c r="A14" s="41" t="s">
        <v>74</v>
      </c>
      <c r="B14" s="21">
        <f>Sheet3!B10</f>
        <v>5093</v>
      </c>
    </row>
    <row r="15" spans="1:2" x14ac:dyDescent="0.2">
      <c r="A15" s="41" t="s">
        <v>75</v>
      </c>
      <c r="B15" s="21">
        <f>Sheet3!B11</f>
        <v>6429</v>
      </c>
    </row>
    <row r="16" spans="1:2" x14ac:dyDescent="0.2">
      <c r="A16" s="42" t="s">
        <v>76</v>
      </c>
      <c r="B16" s="21">
        <f>Sheet3!B12</f>
        <v>6917</v>
      </c>
    </row>
    <row r="17" spans="1:1" x14ac:dyDescent="0.2">
      <c r="A17" s="43" t="s">
        <v>77</v>
      </c>
    </row>
    <row r="18" spans="1:1" x14ac:dyDescent="0.2">
      <c r="A18" s="1" t="s">
        <v>78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Sheet1</vt:lpstr>
      <vt:lpstr>Sheet2</vt:lpstr>
      <vt:lpstr>Sheet3</vt:lpstr>
      <vt:lpstr>Outputs</vt:lpstr>
      <vt:lpstr>Step-1.1</vt:lpstr>
      <vt:lpstr>Step-1.2</vt:lpstr>
      <vt:lpstr>Step-1.3</vt:lpstr>
      <vt:lpstr>Step-1.4</vt:lpstr>
      <vt:lpstr>Step-2.1</vt:lpstr>
      <vt:lpstr>Step-2.2</vt:lpstr>
      <vt:lpstr>Step-2.3</vt:lpstr>
      <vt:lpstr>Step-2.4</vt:lpstr>
      <vt:lpstr>Step-3.1.a</vt:lpstr>
      <vt:lpstr>Step-3.1.b</vt:lpstr>
      <vt:lpstr>Step-3.2</vt:lpstr>
      <vt:lpstr>Step-3.3</vt:lpstr>
      <vt:lpstr>Step-3.4</vt:lpstr>
      <vt:lpstr>Step-3.5</vt:lpstr>
      <vt:lpstr>Step-3.6</vt:lpstr>
      <vt:lpstr>Sheet1!tab_input_1.1_jhu</vt:lpstr>
      <vt:lpstr>Sheet2!tab_input_1.2_ihme</vt:lpstr>
      <vt:lpstr>Sheet3!tab_input_2.1_cdc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2020-04-22T22:41:06Z</dcterms:created>
  <dcterms:modified xsi:type="dcterms:W3CDTF">2020-04-28T23:39:59Z</dcterms:modified>
</cp:coreProperties>
</file>