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n set up notes" sheetId="1" r:id="rId4"/>
    <sheet state="visible" name="MasterMix" sheetId="2" r:id="rId5"/>
    <sheet state="visible" name="Plate 1" sheetId="3" r:id="rId6"/>
    <sheet state="visible" name="Plate 2" sheetId="4" r:id="rId7"/>
    <sheet state="visible" name="Plate 3" sheetId="5" r:id="rId8"/>
    <sheet state="visible" name="Plate 4" sheetId="6" r:id="rId9"/>
    <sheet state="visible" name="Sample96-well-setup" sheetId="7" r:id="rId10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79">
      <text>
        <t xml:space="preserve">This should be the max copies/reaction in your dilution series above
	-Valerie Arboleda</t>
      </text>
    </comment>
  </commentList>
</comments>
</file>

<file path=xl/sharedStrings.xml><?xml version="1.0" encoding="utf-8"?>
<sst xmlns="http://schemas.openxmlformats.org/spreadsheetml/2006/main" count="1112" uniqueCount="305">
  <si>
    <t>Name of Run</t>
  </si>
  <si>
    <t>** All Volumes will be 20uL</t>
  </si>
  <si>
    <t>fill out yellow wells and these will autopopulate sections of experimental plan</t>
  </si>
  <si>
    <t>** This is for a 96x384 combinatorial primer design set up or 1536x1536 unique dual index set up</t>
  </si>
  <si>
    <t xml:space="preserve">384-Primer Sets: </t>
  </si>
  <si>
    <t>Notes</t>
  </si>
  <si>
    <t>Plate 1</t>
  </si>
  <si>
    <t>Plate 2</t>
  </si>
  <si>
    <t>Plate 3</t>
  </si>
  <si>
    <t>Plate 4</t>
  </si>
  <si>
    <t>** 96 well format, copied over into 4 quadrants of 384 well plate</t>
  </si>
  <si>
    <t>384 well plate will have different final volume</t>
  </si>
  <si>
    <t>96-well sample plate used for each quadrent</t>
  </si>
  <si>
    <t>Test</t>
  </si>
  <si>
    <t>Test2</t>
  </si>
  <si>
    <t xml:space="preserve"> These will populate into the sheet for each plate, click on Plate 1 Sheet and you will see this here</t>
  </si>
  <si>
    <t>Test3</t>
  </si>
  <si>
    <t>Test4</t>
  </si>
  <si>
    <t>Test5</t>
  </si>
  <si>
    <t>Test6</t>
  </si>
  <si>
    <t>Test7</t>
  </si>
  <si>
    <t>Test8</t>
  </si>
  <si>
    <t xml:space="preserve">newContrived </t>
  </si>
  <si>
    <t>1804</t>
  </si>
  <si>
    <t>SSV9 - Mastermixes</t>
  </si>
  <si>
    <t>Mix 1 - plates 3 and 4</t>
  </si>
  <si>
    <t>RT-PCR mix:</t>
  </si>
  <si>
    <t>uL or copies per reaction</t>
  </si>
  <si>
    <t>4x Mastermix</t>
  </si>
  <si>
    <t>H2O</t>
  </si>
  <si>
    <t>Stock is 3000ng/uL (per EJ)</t>
  </si>
  <si>
    <t>Dilution 4</t>
  </si>
  <si>
    <t>S2 RNA spike quant</t>
  </si>
  <si>
    <t>1:20 working stock prepared from Eric's stock</t>
  </si>
  <si>
    <t>qubit RNA HS(ng/uL)</t>
  </si>
  <si>
    <t>77.6 ng/uL</t>
  </si>
  <si>
    <t>Lysate</t>
  </si>
  <si>
    <t xml:space="preserve">&gt; prepare 4 consecutive 1:100 dilution steps </t>
  </si>
  <si>
    <t>indexed primers (prestampled)</t>
  </si>
  <si>
    <t>&gt; 99 uL ddH2O, 0.1% Tween + 1 uL previous dilution</t>
  </si>
  <si>
    <t>Total Volume</t>
  </si>
  <si>
    <t>&gt; the final dilution should have 3600 copies / uL</t>
  </si>
  <si>
    <t>Total to add to 384 well plate</t>
  </si>
  <si>
    <t>&gt; add 3.8uL (42500 copies) to RT-PCR mix</t>
  </si>
  <si>
    <t>From V3 expt: Measured at 25 ng/uL, corresponding to 3.6*10^11 copies/uL (assuming a length of 130 nt)</t>
  </si>
  <si>
    <t>Based on this should 3.6*10^11 (3.104)=</t>
  </si>
  <si>
    <t>copies/uL</t>
  </si>
  <si>
    <t>From qubit</t>
  </si>
  <si>
    <t>6/22/2020 spike dil</t>
  </si>
  <si>
    <t>from qPCR USE THIS NUMBER NEXT TIME (did not have for 6/24/2020 run)</t>
  </si>
  <si>
    <t xml:space="preserve">dilution </t>
  </si>
  <si>
    <t>dilution step</t>
  </si>
  <si>
    <t>dilution 1: X</t>
  </si>
  <si>
    <t>ng/uL</t>
  </si>
  <si>
    <t>actual copies/uL</t>
  </si>
  <si>
    <t>2.58E+10</t>
  </si>
  <si>
    <t>1.717e+10</t>
  </si>
  <si>
    <t>Plate Number 2</t>
  </si>
  <si>
    <t>A</t>
  </si>
  <si>
    <t>B</t>
  </si>
  <si>
    <t>C</t>
  </si>
  <si>
    <t>D</t>
  </si>
  <si>
    <t>E</t>
  </si>
  <si>
    <t>F</t>
  </si>
  <si>
    <t>G</t>
  </si>
  <si>
    <t>H</t>
  </si>
  <si>
    <t>1976 (plate already made from V17)</t>
  </si>
  <si>
    <t>1:1 Contrived EUAv1</t>
  </si>
  <si>
    <t>1:1 contrived EUA v1</t>
  </si>
  <si>
    <t>NBC</t>
  </si>
  <si>
    <t>N5337</t>
  </si>
  <si>
    <t>N5345</t>
  </si>
  <si>
    <t>N5353</t>
  </si>
  <si>
    <t>N5361</t>
  </si>
  <si>
    <t>N5369</t>
  </si>
  <si>
    <t>N5377</t>
  </si>
  <si>
    <t>N5385</t>
  </si>
  <si>
    <t>N5392</t>
  </si>
  <si>
    <t>N5398</t>
  </si>
  <si>
    <t>N5406</t>
  </si>
  <si>
    <t>N5413</t>
  </si>
  <si>
    <t>N5330</t>
  </si>
  <si>
    <t>N5338</t>
  </si>
  <si>
    <t>N5346</t>
  </si>
  <si>
    <t>N5354</t>
  </si>
  <si>
    <t>N5362</t>
  </si>
  <si>
    <t>N5370</t>
  </si>
  <si>
    <t>N5378</t>
  </si>
  <si>
    <t>N5386</t>
  </si>
  <si>
    <t>N5393</t>
  </si>
  <si>
    <t>N5399</t>
  </si>
  <si>
    <t>N5407</t>
  </si>
  <si>
    <t>N5414</t>
  </si>
  <si>
    <t>N5331</t>
  </si>
  <si>
    <t>N5339</t>
  </si>
  <si>
    <t>N5347</t>
  </si>
  <si>
    <t>N5355</t>
  </si>
  <si>
    <t>N5363</t>
  </si>
  <si>
    <t>N5371</t>
  </si>
  <si>
    <t>N5379</t>
  </si>
  <si>
    <t>N5387</t>
  </si>
  <si>
    <t>N5394</t>
  </si>
  <si>
    <t>N5400</t>
  </si>
  <si>
    <t>D1</t>
  </si>
  <si>
    <t>N5415</t>
  </si>
  <si>
    <t>N5332</t>
  </si>
  <si>
    <t>N5340</t>
  </si>
  <si>
    <t>N5348</t>
  </si>
  <si>
    <t>N5356</t>
  </si>
  <si>
    <t>N5364</t>
  </si>
  <si>
    <t>N5372</t>
  </si>
  <si>
    <t>N5380</t>
  </si>
  <si>
    <t>N5388</t>
  </si>
  <si>
    <t>N5395</t>
  </si>
  <si>
    <t>N5401</t>
  </si>
  <si>
    <t>N5408</t>
  </si>
  <si>
    <t>N5416</t>
  </si>
  <si>
    <t>N5333</t>
  </si>
  <si>
    <t>N5341</t>
  </si>
  <si>
    <t>N5349</t>
  </si>
  <si>
    <t>N5357</t>
  </si>
  <si>
    <t>N5365</t>
  </si>
  <si>
    <t>N5373</t>
  </si>
  <si>
    <t>N5381</t>
  </si>
  <si>
    <t>N5389</t>
  </si>
  <si>
    <t>N5396</t>
  </si>
  <si>
    <t>N5402</t>
  </si>
  <si>
    <t>N5409</t>
  </si>
  <si>
    <t>N5417</t>
  </si>
  <si>
    <t>N5334</t>
  </si>
  <si>
    <t>N5342</t>
  </si>
  <si>
    <t>N5350</t>
  </si>
  <si>
    <t>N5358</t>
  </si>
  <si>
    <t>N5366</t>
  </si>
  <si>
    <t>N5374</t>
  </si>
  <si>
    <t>N5382</t>
  </si>
  <si>
    <t>N5390</t>
  </si>
  <si>
    <t>D2</t>
  </si>
  <si>
    <t>N5403</t>
  </si>
  <si>
    <t>N5410</t>
  </si>
  <si>
    <t>N5418</t>
  </si>
  <si>
    <t>N5335</t>
  </si>
  <si>
    <t>N5343</t>
  </si>
  <si>
    <t>N5351</t>
  </si>
  <si>
    <t>N5359</t>
  </si>
  <si>
    <t>N5367</t>
  </si>
  <si>
    <t>N5375</t>
  </si>
  <si>
    <t>N5383</t>
  </si>
  <si>
    <t>N5391</t>
  </si>
  <si>
    <t>N5404</t>
  </si>
  <si>
    <t>N5411</t>
  </si>
  <si>
    <t>N5336</t>
  </si>
  <si>
    <t>N5344</t>
  </si>
  <si>
    <t>N5352</t>
  </si>
  <si>
    <t>N5360</t>
  </si>
  <si>
    <t>N5368</t>
  </si>
  <si>
    <t>N5376</t>
  </si>
  <si>
    <t>N5384</t>
  </si>
  <si>
    <t>N5397</t>
  </si>
  <si>
    <t>N5405</t>
  </si>
  <si>
    <t>N5412</t>
  </si>
  <si>
    <t>BLANK</t>
  </si>
  <si>
    <t>Virus Spike-In (Copies/mL of lysate)</t>
  </si>
  <si>
    <t>-</t>
  </si>
  <si>
    <t>N3851</t>
  </si>
  <si>
    <t>N3859</t>
  </si>
  <si>
    <t>N3867</t>
  </si>
  <si>
    <t>N3875</t>
  </si>
  <si>
    <t>N3883</t>
  </si>
  <si>
    <t>N3891</t>
  </si>
  <si>
    <t>N3899</t>
  </si>
  <si>
    <t>N3907</t>
  </si>
  <si>
    <t>N3915</t>
  </si>
  <si>
    <t>N3923</t>
  </si>
  <si>
    <t>N3931</t>
  </si>
  <si>
    <t>N3844</t>
  </si>
  <si>
    <t>N3852</t>
  </si>
  <si>
    <t>N3860</t>
  </si>
  <si>
    <t>N3868</t>
  </si>
  <si>
    <t>N3876</t>
  </si>
  <si>
    <t>N3884</t>
  </si>
  <si>
    <t>N3892</t>
  </si>
  <si>
    <t>N3900</t>
  </si>
  <si>
    <t>N3908</t>
  </si>
  <si>
    <t>N3916</t>
  </si>
  <si>
    <t>N3924</t>
  </si>
  <si>
    <t>N3932</t>
  </si>
  <si>
    <t>N3845</t>
  </si>
  <si>
    <t>N3853</t>
  </si>
  <si>
    <t>N3861</t>
  </si>
  <si>
    <t>N3869</t>
  </si>
  <si>
    <t>N3877</t>
  </si>
  <si>
    <t>N3885</t>
  </si>
  <si>
    <t>N3893</t>
  </si>
  <si>
    <t>N3901</t>
  </si>
  <si>
    <t>N3909</t>
  </si>
  <si>
    <t>N3917</t>
  </si>
  <si>
    <t>N3925</t>
  </si>
  <si>
    <t>N3933</t>
  </si>
  <si>
    <t>N3846</t>
  </si>
  <si>
    <t>N3854</t>
  </si>
  <si>
    <t>N3862</t>
  </si>
  <si>
    <t>N3870</t>
  </si>
  <si>
    <t>N3878</t>
  </si>
  <si>
    <t>N3886</t>
  </si>
  <si>
    <t>N3894</t>
  </si>
  <si>
    <t>N3902</t>
  </si>
  <si>
    <t>N3910</t>
  </si>
  <si>
    <t>N3918</t>
  </si>
  <si>
    <t>N3926</t>
  </si>
  <si>
    <t>N3934</t>
  </si>
  <si>
    <t>N3847</t>
  </si>
  <si>
    <t>N3855</t>
  </si>
  <si>
    <t>N3863</t>
  </si>
  <si>
    <t>N3871</t>
  </si>
  <si>
    <t>N3879</t>
  </si>
  <si>
    <t>N3887</t>
  </si>
  <si>
    <t>N3895</t>
  </si>
  <si>
    <t>N3903</t>
  </si>
  <si>
    <t>N3911</t>
  </si>
  <si>
    <t>N3919</t>
  </si>
  <si>
    <t>N3927</t>
  </si>
  <si>
    <t>N3935</t>
  </si>
  <si>
    <t>N3848</t>
  </si>
  <si>
    <t>N3856</t>
  </si>
  <si>
    <t>N3864</t>
  </si>
  <si>
    <t>N3872</t>
  </si>
  <si>
    <t>N3880</t>
  </si>
  <si>
    <t>N3888</t>
  </si>
  <si>
    <t>N3896</t>
  </si>
  <si>
    <t>N3904</t>
  </si>
  <si>
    <t>N3912</t>
  </si>
  <si>
    <t>N3920</t>
  </si>
  <si>
    <t>N3928</t>
  </si>
  <si>
    <t>N3936</t>
  </si>
  <si>
    <t>N3849</t>
  </si>
  <si>
    <t>N3857</t>
  </si>
  <si>
    <t>N3865</t>
  </si>
  <si>
    <t>N3873</t>
  </si>
  <si>
    <t>N3881</t>
  </si>
  <si>
    <t>N3889</t>
  </si>
  <si>
    <t>N3897</t>
  </si>
  <si>
    <t>N3905</t>
  </si>
  <si>
    <t>N3913</t>
  </si>
  <si>
    <t>N3921</t>
  </si>
  <si>
    <t>N3929</t>
  </si>
  <si>
    <t>N3937</t>
  </si>
  <si>
    <t>N3850</t>
  </si>
  <si>
    <t>N3858</t>
  </si>
  <si>
    <t>N3866</t>
  </si>
  <si>
    <t>N3874</t>
  </si>
  <si>
    <t>N3882</t>
  </si>
  <si>
    <t>N3890</t>
  </si>
  <si>
    <t>N3898</t>
  </si>
  <si>
    <t>N3906</t>
  </si>
  <si>
    <t>N3914</t>
  </si>
  <si>
    <t>N3922</t>
  </si>
  <si>
    <t>N3930</t>
  </si>
  <si>
    <t>PPC</t>
  </si>
  <si>
    <t>v14 Dilution</t>
  </si>
  <si>
    <t>1:50 Contrived EUAv1</t>
  </si>
  <si>
    <t>1:500 Contrived EUAv1</t>
  </si>
  <si>
    <t>** This is the Clinical Matrix you are working in; You have to keep track if its purified or non purified. Typically for a given plate we have only 1 type of matrix in that plate.</t>
  </si>
  <si>
    <t>Lysate Background</t>
  </si>
  <si>
    <t>NP swab into VTM</t>
  </si>
  <si>
    <t xml:space="preserve">**This is the virus spike in. Can be Twist RNA. We used ATCC-1986HK. </t>
  </si>
  <si>
    <t>Virus Spike-In (Identity)</t>
  </si>
  <si>
    <t xml:space="preserve">ATCC Inactivated </t>
  </si>
  <si>
    <t xml:space="preserve">Virus Spike-In (Copies/uL of lysate) </t>
  </si>
  <si>
    <t>input sample uL</t>
  </si>
  <si>
    <t>Virus Spike-In (Copies/reaction</t>
  </si>
  <si>
    <t>Background Lysate Needed</t>
  </si>
  <si>
    <t>per well (uL)</t>
  </si>
  <si>
    <t>wells</t>
  </si>
  <si>
    <t>uL (needed + 50% extra)</t>
  </si>
  <si>
    <t xml:space="preserve">columns </t>
  </si>
  <si>
    <t xml:space="preserve">Dilution Series: </t>
  </si>
  <si>
    <t>Per sample:</t>
  </si>
  <si>
    <t>D1:</t>
  </si>
  <si>
    <t>D2:</t>
  </si>
  <si>
    <t>225 from D1, 225 lysate pipet up and down 8 times</t>
  </si>
  <si>
    <t>D3:</t>
  </si>
  <si>
    <t xml:space="preserve">D4: </t>
  </si>
  <si>
    <t xml:space="preserve">D5: </t>
  </si>
  <si>
    <t xml:space="preserve">D6: </t>
  </si>
  <si>
    <t>Virus Dilution for Contrived Samples</t>
  </si>
  <si>
    <t>uL per reaction</t>
  </si>
  <si>
    <t>VR-1986HK™
Lot Number:</t>
  </si>
  <si>
    <t>** need to look up lot number to know the virus dilution and enter in K67</t>
  </si>
  <si>
    <t>minimum volume needed (sample + extra)</t>
  </si>
  <si>
    <t>uL to carry to dilution well</t>
  </si>
  <si>
    <t>Virus Dilution (copies/uL)</t>
  </si>
  <si>
    <t>Dilution factor</t>
  </si>
  <si>
    <t>Making Contrived Dilution Plates</t>
  </si>
  <si>
    <t>Dilution Factor</t>
  </si>
  <si>
    <t>neat</t>
  </si>
  <si>
    <t>uL for D1</t>
  </si>
  <si>
    <t>number of 96-well plates</t>
  </si>
  <si>
    <t>2) ATCC inactivated Virus Spike</t>
  </si>
  <si>
    <t>** We use the ATCC Inactivated Virus Spike. However, you can use Twist gRNA or other gRNA</t>
  </si>
  <si>
    <t>&gt; perform 2x dilution series from vial 1 (D1) as detailed above</t>
  </si>
  <si>
    <t xml:space="preserve"> </t>
  </si>
  <si>
    <t>Copies/uL of Final Dilution of Virus</t>
  </si>
  <si>
    <t>uL of ATCC dilution to add to D1</t>
  </si>
  <si>
    <t>uL of background lysate to add to first row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</si>
</sst>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"/>
    <numFmt numFmtId="165" formatCode="0.000"/>
  </numFmts>
  <fonts count="40">
    <font>
      <sz val="10.0"/>
      <color rgb="FF000000"/>
      <name val="Arial"/>
    </font>
    <font>
      <color theme="1"/>
      <name val="Arial"/>
    </font>
    <font>
      <color rgb="FF000000"/>
      <name val="Arial"/>
    </font>
    <font>
      <b/>
      <color theme="1"/>
      <name val="Arial"/>
    </font>
    <font>
      <strike/>
      <color theme="1"/>
      <name val="Calibri"/>
    </font>
    <font>
      <strike/>
      <color theme="1"/>
      <name val="Arial"/>
    </font>
    <font>
      <b/>
      <color theme="1"/>
      <name val="Calibri"/>
    </font>
    <font>
      <color theme="1"/>
      <name val="Calibri"/>
    </font>
    <font>
      <b/>
      <sz val="12.0"/>
      <color theme="1"/>
      <name val="Arial"/>
    </font>
    <font>
      <b/>
      <sz val="12.0"/>
      <color rgb="FF000000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2.0"/>
      <color theme="1"/>
      <name val="Calibri"/>
    </font>
    <font>
      <b/>
      <sz val="11.0"/>
      <color rgb="FF000000"/>
      <name val="Calibri"/>
    </font>
    <font>
      <sz val="12.0"/>
      <color rgb="FF000000"/>
      <name val="Calibri"/>
    </font>
    <font>
      <color rgb="FF000000"/>
      <name val="Calibri"/>
    </font>
    <font>
      <b/>
      <color rgb="FF000000"/>
      <name val="Calibri"/>
    </font>
    <font>
      <color rgb="FFCCCCCC"/>
      <name val="Calibri"/>
    </font>
    <font>
      <b/>
      <sz val="12.0"/>
      <color rgb="FFCCCCCC"/>
      <name val="Arial"/>
    </font>
    <font>
      <b/>
      <u/>
      <sz val="11.0"/>
      <color rgb="FF000000"/>
      <name val="Arial"/>
    </font>
    <font/>
    <font>
      <sz val="11.0"/>
      <color rgb="FF000000"/>
      <name val="Inconsolata"/>
    </font>
    <font>
      <sz val="11.0"/>
      <color rgb="FF1155CC"/>
      <name val="Inconsolata"/>
    </font>
    <font>
      <sz val="11.0"/>
      <color rgb="FF393939"/>
      <name val="Arial"/>
    </font>
    <font>
      <b/>
      <sz val="11.0"/>
      <color theme="1"/>
      <name val="Arial"/>
    </font>
    <font>
      <b/>
      <sz val="14.0"/>
      <color theme="1"/>
      <name val="Arial"/>
    </font>
    <font>
      <b/>
      <sz val="14.0"/>
      <color rgb="FF000000"/>
      <name val="Arial"/>
    </font>
    <font>
      <sz val="11.0"/>
      <color rgb="FF000000"/>
      <name val="Calibri"/>
    </font>
    <font>
      <sz val="14.0"/>
      <color theme="1"/>
      <name val="Arial"/>
    </font>
    <font>
      <sz val="14.0"/>
      <color rgb="FF1D1C1D"/>
      <name val="Arial"/>
    </font>
    <font>
      <sz val="12.0"/>
      <color rgb="FF000000"/>
      <name val="Arial"/>
    </font>
    <font>
      <b/>
      <sz val="12.0"/>
      <color rgb="FF000000"/>
      <name val="Calibri"/>
    </font>
    <font>
      <sz val="11.0"/>
      <color rgb="FF1D1C1D"/>
      <name val="Slack-Lato"/>
    </font>
    <font>
      <b/>
      <u/>
      <sz val="11.0"/>
      <color rgb="FF1155CC"/>
      <name val="Arial"/>
    </font>
    <font>
      <b/>
      <u/>
      <sz val="12.0"/>
      <color rgb="FF0000FF"/>
      <name val="Arial"/>
    </font>
    <font>
      <b/>
      <u/>
      <sz val="11.0"/>
      <color rgb="FF1155CC"/>
      <name val="Arial"/>
    </font>
    <font>
      <b/>
      <u/>
      <sz val="12.0"/>
      <color rgb="FF0000FF"/>
      <name val="Arial"/>
    </font>
    <font>
      <u/>
      <sz val="12.0"/>
      <color rgb="FF000000"/>
      <name val="Arial"/>
    </font>
    <font>
      <sz val="11.0"/>
      <color theme="1"/>
      <name val="Arial"/>
    </font>
    <font>
      <sz val="11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00FF"/>
        <bgColor rgb="FFFF00FF"/>
      </patternFill>
    </fill>
    <fill>
      <patternFill patternType="solid">
        <fgColor rgb="FFD9D2E9"/>
        <bgColor rgb="FFD9D2E9"/>
      </patternFill>
    </fill>
    <fill>
      <patternFill patternType="solid">
        <fgColor rgb="FFFBBC04"/>
        <bgColor rgb="FFFBBC04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2" fontId="1" numFmtId="0" xfId="0" applyAlignment="1" applyFont="1">
      <alignment vertical="bottom"/>
    </xf>
    <xf borderId="0" fillId="3" fontId="1" numFmtId="0" xfId="0" applyAlignment="1" applyFill="1" applyFont="1">
      <alignment readingOrder="0" vertical="bottom"/>
    </xf>
    <xf borderId="0" fillId="2" fontId="2" numFmtId="0" xfId="0" applyAlignment="1" applyFont="1">
      <alignment readingOrder="0" vertical="bottom"/>
    </xf>
    <xf borderId="0" fillId="0" fontId="1" numFmtId="20" xfId="0" applyAlignment="1" applyFont="1" applyNumberFormat="1">
      <alignment readingOrder="0" vertical="bottom"/>
    </xf>
    <xf borderId="0" fillId="0" fontId="3" numFmtId="0" xfId="0" applyAlignment="1" applyFont="1">
      <alignment readingOrder="0" vertical="bottom"/>
    </xf>
    <xf borderId="0" fillId="3" fontId="1" numFmtId="0" xfId="0" applyAlignment="1" applyFont="1">
      <alignment vertical="bottom"/>
    </xf>
    <xf borderId="0" fillId="3" fontId="1" numFmtId="49" xfId="0" applyAlignment="1" applyFont="1" applyNumberFormat="1">
      <alignment readingOrder="0" vertical="bottom"/>
    </xf>
    <xf borderId="0" fillId="0" fontId="3" numFmtId="0" xfId="0" applyAlignment="1" applyFont="1">
      <alignment vertical="bottom"/>
    </xf>
    <xf borderId="0" fillId="0" fontId="4" numFmtId="49" xfId="0" applyAlignment="1" applyFont="1" applyNumberFormat="1">
      <alignment readingOrder="0"/>
    </xf>
    <xf borderId="0" fillId="0" fontId="5" numFmtId="0" xfId="0" applyAlignment="1" applyFont="1">
      <alignment readingOrder="0" vertical="bottom"/>
    </xf>
    <xf borderId="0" fillId="0" fontId="4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49" xfId="0" applyAlignment="1" applyFont="1" applyNumberFormat="1">
      <alignment readingOrder="0"/>
    </xf>
    <xf borderId="0" fillId="3" fontId="8" numFmtId="0" xfId="0" applyAlignment="1" applyFont="1">
      <alignment horizontal="center" readingOrder="0" vertical="bottom"/>
    </xf>
    <xf borderId="1" fillId="3" fontId="8" numFmtId="0" xfId="0" applyAlignment="1" applyBorder="1" applyFont="1">
      <alignment horizontal="center" readingOrder="0" vertical="bottom"/>
    </xf>
    <xf borderId="1" fillId="3" fontId="9" numFmtId="0" xfId="0" applyAlignment="1" applyBorder="1" applyFont="1">
      <alignment horizontal="center" readingOrder="0" vertical="bottom"/>
    </xf>
    <xf borderId="0" fillId="3" fontId="10" numFmtId="0" xfId="0" applyAlignment="1" applyFont="1">
      <alignment horizontal="center" vertical="bottom"/>
    </xf>
    <xf borderId="1" fillId="2" fontId="11" numFmtId="49" xfId="0" applyAlignment="1" applyBorder="1" applyFont="1" applyNumberFormat="1">
      <alignment horizontal="center" readingOrder="0" vertical="bottom"/>
    </xf>
    <xf borderId="1" fillId="2" fontId="11" numFmtId="49" xfId="0" applyAlignment="1" applyBorder="1" applyFont="1" applyNumberFormat="1">
      <alignment horizontal="center" readingOrder="0" vertical="bottom"/>
    </xf>
    <xf borderId="0" fillId="0" fontId="7" numFmtId="0" xfId="0" applyAlignment="1" applyFont="1">
      <alignment readingOrder="0"/>
    </xf>
    <xf borderId="1" fillId="2" fontId="11" numFmtId="0" xfId="0" applyAlignment="1" applyBorder="1" applyFont="1">
      <alignment horizontal="center" readingOrder="0" vertical="bottom"/>
    </xf>
    <xf borderId="0" fillId="0" fontId="12" numFmtId="0" xfId="0" applyFont="1"/>
    <xf borderId="0" fillId="0" fontId="13" numFmtId="0" xfId="0" applyFont="1"/>
    <xf borderId="0" fillId="0" fontId="7" numFmtId="49" xfId="0" applyFont="1" applyNumberFormat="1"/>
    <xf borderId="0" fillId="3" fontId="11" numFmtId="0" xfId="0" applyAlignment="1" applyFont="1">
      <alignment horizontal="center" vertical="bottom"/>
    </xf>
    <xf borderId="1" fillId="2" fontId="11" numFmtId="49" xfId="0" applyAlignment="1" applyBorder="1" applyFont="1" applyNumberFormat="1">
      <alignment horizontal="center" readingOrder="0" vertical="bottom"/>
    </xf>
    <xf borderId="0" fillId="0" fontId="14" numFmtId="0" xfId="0" applyFont="1"/>
    <xf borderId="0" fillId="0" fontId="15" numFmtId="0" xfId="0" applyFont="1"/>
    <xf borderId="0" fillId="0" fontId="16" numFmtId="0" xfId="0" applyAlignment="1" applyFont="1">
      <alignment readingOrder="0"/>
    </xf>
    <xf borderId="0" fillId="0" fontId="17" numFmtId="0" xfId="0" applyFont="1"/>
    <xf borderId="0" fillId="0" fontId="7" numFmtId="164" xfId="0" applyAlignment="1" applyFont="1" applyNumberFormat="1">
      <alignment readingOrder="0"/>
    </xf>
    <xf borderId="0" fillId="3" fontId="8" numFmtId="0" xfId="0" applyAlignment="1" applyFont="1">
      <alignment horizontal="center" readingOrder="0" vertical="center"/>
    </xf>
    <xf borderId="1" fillId="3" fontId="9" numFmtId="0" xfId="0" applyAlignment="1" applyBorder="1" applyFont="1">
      <alignment horizontal="center" readingOrder="0" vertical="center"/>
    </xf>
    <xf borderId="0" fillId="3" fontId="18" numFmtId="0" xfId="0" applyAlignment="1" applyFont="1">
      <alignment horizontal="center" vertical="bottom"/>
    </xf>
    <xf borderId="1" fillId="2" fontId="11" numFmtId="0" xfId="0" applyAlignment="1" applyBorder="1" applyFont="1">
      <alignment horizontal="center" readingOrder="0" shrinkToFit="0" vertical="bottom" wrapText="1"/>
    </xf>
    <xf borderId="1" fillId="2" fontId="11" numFmtId="49" xfId="0" applyAlignment="1" applyBorder="1" applyFont="1" applyNumberFormat="1">
      <alignment horizontal="center" readingOrder="0" vertical="bottom"/>
    </xf>
    <xf borderId="1" fillId="2" fontId="19" numFmtId="49" xfId="0" applyAlignment="1" applyBorder="1" applyFont="1" applyNumberFormat="1">
      <alignment horizontal="center" readingOrder="0" vertical="bottom"/>
    </xf>
    <xf borderId="0" fillId="3" fontId="8" numFmtId="0" xfId="0" applyAlignment="1" applyFont="1">
      <alignment horizontal="left" readingOrder="0" vertical="bottom"/>
    </xf>
    <xf borderId="0" fillId="0" fontId="3" numFmtId="0" xfId="0" applyAlignment="1" applyFont="1">
      <alignment horizontal="center" readingOrder="0" shrinkToFit="0" vertical="bottom" wrapText="1"/>
    </xf>
    <xf borderId="0" fillId="0" fontId="3" numFmtId="0" xfId="0" applyAlignment="1" applyFont="1">
      <alignment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right" readingOrder="0"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1"/>
    </xf>
    <xf borderId="1" fillId="0" fontId="3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horizontal="center" shrinkToFit="0" vertical="bottom" wrapText="1"/>
    </xf>
    <xf borderId="1" fillId="4" fontId="3" numFmtId="0" xfId="0" applyAlignment="1" applyBorder="1" applyFill="1" applyFont="1">
      <alignment horizontal="right" readingOrder="0" vertical="bottom"/>
    </xf>
    <xf borderId="1" fillId="0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readingOrder="0" vertical="bottom"/>
    </xf>
    <xf borderId="1" fillId="0" fontId="1" numFmtId="0" xfId="0" applyAlignment="1" applyBorder="1" applyFont="1">
      <alignment horizontal="right" readingOrder="0" vertical="bottom"/>
    </xf>
    <xf borderId="1" fillId="4" fontId="1" numFmtId="0" xfId="0" applyAlignment="1" applyBorder="1" applyFont="1">
      <alignment horizontal="right" vertical="bottom"/>
    </xf>
    <xf borderId="1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vertical="bottom"/>
    </xf>
    <xf borderId="1" fillId="0" fontId="1" numFmtId="0" xfId="0" applyAlignment="1" applyBorder="1" applyFont="1">
      <alignment horizontal="right" vertical="bottom"/>
    </xf>
    <xf borderId="2" fillId="0" fontId="7" numFmtId="0" xfId="0" applyAlignment="1" applyBorder="1" applyFont="1">
      <alignment readingOrder="0" shrinkToFit="0" wrapText="1"/>
    </xf>
    <xf borderId="3" fillId="0" fontId="20" numFmtId="0" xfId="0" applyBorder="1" applyFont="1"/>
    <xf borderId="4" fillId="3" fontId="1" numFmtId="0" xfId="0" applyAlignment="1" applyBorder="1" applyFont="1">
      <alignment horizontal="right" vertical="bottom"/>
    </xf>
    <xf borderId="1" fillId="4" fontId="7" numFmtId="0" xfId="0" applyBorder="1" applyFont="1"/>
    <xf borderId="0" fillId="0" fontId="7" numFmtId="0" xfId="0" applyFont="1"/>
    <xf borderId="1" fillId="0" fontId="1" numFmtId="0" xfId="0" applyAlignment="1" applyBorder="1" applyFont="1">
      <alignment horizontal="center" shrinkToFit="0" vertical="bottom" wrapText="1"/>
    </xf>
    <xf borderId="1" fillId="3" fontId="21" numFmtId="0" xfId="0" applyAlignment="1" applyBorder="1" applyFont="1">
      <alignment vertical="bottom"/>
    </xf>
    <xf borderId="1" fillId="3" fontId="7" numFmtId="0" xfId="0" applyAlignment="1" applyBorder="1" applyFont="1">
      <alignment readingOrder="0"/>
    </xf>
    <xf borderId="1" fillId="3" fontId="7" numFmtId="0" xfId="0" applyBorder="1" applyFont="1"/>
    <xf borderId="1" fillId="3" fontId="1" numFmtId="0" xfId="0" applyAlignment="1" applyBorder="1" applyFont="1">
      <alignment readingOrder="0" shrinkToFit="0" vertical="bottom" wrapText="1"/>
    </xf>
    <xf borderId="2" fillId="2" fontId="1" numFmtId="0" xfId="0" applyAlignment="1" applyBorder="1" applyFont="1">
      <alignment readingOrder="0" vertical="bottom"/>
    </xf>
    <xf borderId="5" fillId="0" fontId="20" numFmtId="0" xfId="0" applyBorder="1" applyFont="1"/>
    <xf borderId="2" fillId="3" fontId="1" numFmtId="0" xfId="0" applyAlignment="1" applyBorder="1" applyFont="1">
      <alignment vertical="bottom"/>
    </xf>
    <xf borderId="0" fillId="3" fontId="7" numFmtId="0" xfId="0" applyFont="1"/>
    <xf borderId="0" fillId="3" fontId="3" numFmtId="0" xfId="0" applyAlignment="1" applyFont="1">
      <alignment readingOrder="0" shrinkToFit="0" vertical="bottom" wrapText="1"/>
    </xf>
    <xf borderId="0" fillId="3" fontId="3" numFmtId="0" xfId="0" applyAlignment="1" applyFont="1">
      <alignment shrinkToFit="0" vertical="bottom" wrapText="1"/>
    </xf>
    <xf borderId="0" fillId="3" fontId="3" numFmtId="0" xfId="0" applyAlignment="1" applyFont="1">
      <alignment horizontal="center" shrinkToFit="0" vertical="bottom" wrapText="1"/>
    </xf>
    <xf borderId="0" fillId="3" fontId="22" numFmtId="0" xfId="0" applyFont="1"/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vertical="bottom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right" readingOrder="0" vertical="bottom"/>
    </xf>
    <xf borderId="6" fillId="2" fontId="1" numFmtId="0" xfId="0" applyAlignment="1" applyBorder="1" applyFont="1">
      <alignment readingOrder="0" vertical="bottom"/>
    </xf>
    <xf borderId="7" fillId="2" fontId="1" numFmtId="0" xfId="0" applyAlignment="1" applyBorder="1" applyFont="1">
      <alignment vertical="bottom"/>
    </xf>
    <xf borderId="6" fillId="0" fontId="7" numFmtId="0" xfId="0" applyAlignment="1" applyBorder="1" applyFont="1">
      <alignment readingOrder="0"/>
    </xf>
    <xf borderId="7" fillId="0" fontId="7" numFmtId="0" xfId="0" applyBorder="1" applyFont="1"/>
    <xf borderId="0" fillId="2" fontId="3" numFmtId="0" xfId="0" applyAlignment="1" applyFont="1">
      <alignment horizontal="center" vertical="bottom"/>
    </xf>
    <xf borderId="0" fillId="2" fontId="1" numFmtId="0" xfId="0" applyAlignment="1" applyFont="1">
      <alignment horizontal="right" vertical="bottom"/>
    </xf>
    <xf borderId="8" fillId="2" fontId="1" numFmtId="0" xfId="0" applyAlignment="1" applyBorder="1" applyFont="1">
      <alignment vertical="bottom"/>
    </xf>
    <xf borderId="9" fillId="0" fontId="1" numFmtId="0" xfId="0" applyAlignment="1" applyBorder="1" applyFont="1">
      <alignment vertical="bottom"/>
    </xf>
    <xf borderId="8" fillId="0" fontId="7" numFmtId="0" xfId="0" applyAlignment="1" applyBorder="1" applyFont="1">
      <alignment readingOrder="0"/>
    </xf>
    <xf borderId="9" fillId="0" fontId="7" numFmtId="0" xfId="0" applyAlignment="1" applyBorder="1" applyFont="1">
      <alignment readingOrder="0"/>
    </xf>
    <xf borderId="0" fillId="2" fontId="1" numFmtId="0" xfId="0" applyAlignment="1" applyFont="1">
      <alignment shrinkToFit="0" vertical="bottom" wrapText="0"/>
    </xf>
    <xf borderId="8" fillId="2" fontId="1" numFmtId="0" xfId="0" applyAlignment="1" applyBorder="1" applyFont="1">
      <alignment horizontal="right" vertical="bottom"/>
    </xf>
    <xf borderId="9" fillId="0" fontId="1" numFmtId="49" xfId="0" applyAlignment="1" applyBorder="1" applyFont="1" applyNumberFormat="1">
      <alignment vertical="bottom"/>
    </xf>
    <xf borderId="8" fillId="0" fontId="7" numFmtId="0" xfId="0" applyBorder="1" applyFont="1"/>
    <xf borderId="9" fillId="0" fontId="7" numFmtId="0" xfId="0" applyBorder="1" applyFont="1"/>
    <xf borderId="0" fillId="0" fontId="1" numFmtId="49" xfId="0" applyAlignment="1" applyFont="1" applyNumberFormat="1">
      <alignment vertical="bottom"/>
    </xf>
    <xf borderId="0" fillId="0" fontId="7" numFmtId="0" xfId="0" applyAlignment="1" applyFont="1">
      <alignment readingOrder="0" shrinkToFit="0" wrapText="1"/>
    </xf>
    <xf borderId="8" fillId="2" fontId="1" numFmtId="0" xfId="0" applyAlignment="1" applyBorder="1" applyFont="1">
      <alignment horizontal="right" readingOrder="0" vertical="bottom"/>
    </xf>
    <xf borderId="9" fillId="0" fontId="23" numFmtId="49" xfId="0" applyAlignment="1" applyBorder="1" applyFont="1" applyNumberFormat="1">
      <alignment readingOrder="0"/>
    </xf>
    <xf borderId="9" fillId="0" fontId="1" numFmtId="0" xfId="0" applyAlignment="1" applyBorder="1" applyFont="1">
      <alignment horizontal="right" vertical="bottom"/>
    </xf>
    <xf borderId="0" fillId="0" fontId="1" numFmtId="0" xfId="0" applyAlignment="1" applyFont="1">
      <alignment readingOrder="0" shrinkToFit="0" vertical="bottom" wrapText="1"/>
    </xf>
    <xf borderId="10" fillId="2" fontId="1" numFmtId="0" xfId="0" applyAlignment="1" applyBorder="1" applyFont="1">
      <alignment horizontal="right" vertical="bottom"/>
    </xf>
    <xf borderId="4" fillId="0" fontId="1" numFmtId="0" xfId="0" applyAlignment="1" applyBorder="1" applyFont="1">
      <alignment horizontal="right" vertical="bottom"/>
    </xf>
    <xf borderId="0" fillId="3" fontId="1" numFmtId="0" xfId="0" applyAlignment="1" applyFont="1">
      <alignment horizontal="right" vertical="bottom"/>
    </xf>
    <xf borderId="0" fillId="0" fontId="1" numFmtId="0" xfId="0" applyAlignment="1" applyFont="1">
      <alignment readingOrder="0" shrinkToFit="0" vertical="bottom" wrapText="1"/>
    </xf>
    <xf borderId="0" fillId="0" fontId="7" numFmtId="0" xfId="0" applyAlignment="1" applyFont="1">
      <alignment readingOrder="0"/>
    </xf>
    <xf borderId="0" fillId="0" fontId="3" numFmtId="0" xfId="0" applyAlignment="1" applyFont="1">
      <alignment shrinkToFit="0" vertical="bottom" wrapText="0"/>
    </xf>
    <xf borderId="0" fillId="3" fontId="24" numFmtId="0" xfId="0" applyAlignment="1" applyFont="1">
      <alignment horizontal="center" readingOrder="0" vertical="bottom"/>
    </xf>
    <xf borderId="0" fillId="3" fontId="11" numFmtId="0" xfId="0" applyAlignment="1" applyFont="1">
      <alignment horizontal="center" readingOrder="0" vertical="bottom"/>
    </xf>
    <xf borderId="0" fillId="3" fontId="11" numFmtId="49" xfId="0" applyAlignment="1" applyFont="1" applyNumberFormat="1">
      <alignment horizontal="center" readingOrder="0" vertical="bottom"/>
    </xf>
    <xf borderId="0" fillId="3" fontId="9" numFmtId="0" xfId="0" applyAlignment="1" applyFont="1">
      <alignment horizontal="center" vertical="bottom"/>
    </xf>
    <xf borderId="0" fillId="3" fontId="25" numFmtId="0" xfId="0" applyAlignment="1" applyFont="1">
      <alignment horizontal="center" readingOrder="0" vertical="bottom"/>
    </xf>
    <xf borderId="0" fillId="3" fontId="26" numFmtId="0" xfId="0" applyAlignment="1" applyFont="1">
      <alignment horizontal="center" readingOrder="0" vertical="bottom"/>
    </xf>
    <xf borderId="0" fillId="3" fontId="26" numFmtId="0" xfId="0" applyAlignment="1" applyFont="1">
      <alignment horizontal="center" vertical="bottom"/>
    </xf>
    <xf borderId="0" fillId="3" fontId="26" numFmtId="49" xfId="0" applyAlignment="1" applyFont="1" applyNumberFormat="1">
      <alignment horizontal="center" readingOrder="0" vertical="bottom"/>
    </xf>
    <xf borderId="1" fillId="3" fontId="24" numFmtId="0" xfId="0" applyAlignment="1" applyBorder="1" applyFont="1">
      <alignment horizontal="center" readingOrder="0" vertical="bottom"/>
    </xf>
    <xf borderId="1" fillId="3" fontId="11" numFmtId="0" xfId="0" applyAlignment="1" applyBorder="1" applyFont="1">
      <alignment horizontal="center" readingOrder="0" vertical="bottom"/>
    </xf>
    <xf borderId="1" fillId="0" fontId="8" numFmtId="49" xfId="0" applyAlignment="1" applyBorder="1" applyFont="1" applyNumberFormat="1">
      <alignment horizontal="center" readingOrder="0" vertical="bottom"/>
    </xf>
    <xf borderId="1" fillId="5" fontId="9" numFmtId="0" xfId="0" applyAlignment="1" applyBorder="1" applyFill="1" applyFont="1">
      <alignment horizontal="center" vertical="bottom"/>
    </xf>
    <xf borderId="1" fillId="0" fontId="14" numFmtId="0" xfId="0" applyAlignment="1" applyBorder="1" applyFont="1">
      <alignment horizontal="center" readingOrder="0" shrinkToFit="0" vertical="bottom" wrapText="0"/>
    </xf>
    <xf borderId="1" fillId="0" fontId="27" numFmtId="0" xfId="0" applyAlignment="1" applyBorder="1" applyFont="1">
      <alignment horizontal="center" vertical="bottom"/>
    </xf>
    <xf borderId="1" fillId="0" fontId="27" numFmtId="0" xfId="0" applyAlignment="1" applyBorder="1" applyFont="1">
      <alignment horizontal="center" vertical="bottom"/>
    </xf>
    <xf borderId="1" fillId="0" fontId="15" numFmtId="0" xfId="0" applyAlignment="1" applyBorder="1" applyFont="1">
      <alignment horizontal="center"/>
    </xf>
    <xf borderId="0" fillId="0" fontId="8" numFmtId="49" xfId="0" applyAlignment="1" applyFont="1" applyNumberFormat="1">
      <alignment horizontal="center" readingOrder="0" vertical="bottom"/>
    </xf>
    <xf borderId="1" fillId="5" fontId="8" numFmtId="0" xfId="0" applyAlignment="1" applyBorder="1" applyFont="1">
      <alignment horizontal="center" vertical="bottom"/>
    </xf>
    <xf borderId="1" fillId="0" fontId="25" numFmtId="0" xfId="0" applyAlignment="1" applyBorder="1" applyFont="1">
      <alignment horizontal="center" shrinkToFit="0" vertical="bottom" wrapText="1"/>
    </xf>
    <xf borderId="1" fillId="3" fontId="25" numFmtId="0" xfId="0" applyAlignment="1" applyBorder="1" applyFont="1">
      <alignment horizontal="center" shrinkToFit="0" vertical="bottom" wrapText="1"/>
    </xf>
    <xf borderId="1" fillId="3" fontId="28" numFmtId="0" xfId="0" applyAlignment="1" applyBorder="1" applyFont="1">
      <alignment horizontal="center" vertical="bottom"/>
    </xf>
    <xf borderId="0" fillId="3" fontId="29" numFmtId="0" xfId="0" applyAlignment="1" applyFont="1">
      <alignment horizontal="center" vertical="bottom"/>
    </xf>
    <xf borderId="0" fillId="3" fontId="28" numFmtId="0" xfId="0" applyAlignment="1" applyFont="1">
      <alignment horizontal="center" vertical="bottom"/>
    </xf>
    <xf borderId="3" fillId="3" fontId="28" numFmtId="0" xfId="0" applyAlignment="1" applyBorder="1" applyFont="1">
      <alignment horizontal="center" vertical="bottom"/>
    </xf>
    <xf borderId="0" fillId="3" fontId="28" numFmtId="0" xfId="0" applyAlignment="1" applyFont="1">
      <alignment horizontal="center" vertical="bottom"/>
    </xf>
    <xf borderId="3" fillId="3" fontId="28" numFmtId="0" xfId="0" applyAlignment="1" applyBorder="1" applyFont="1">
      <alignment horizontal="center" readingOrder="0" vertical="bottom"/>
    </xf>
    <xf borderId="1" fillId="0" fontId="30" numFmtId="49" xfId="0" applyAlignment="1" applyBorder="1" applyFont="1" applyNumberFormat="1">
      <alignment horizontal="center" vertical="bottom"/>
    </xf>
    <xf borderId="0" fillId="0" fontId="31" numFmtId="0" xfId="0" applyAlignment="1" applyFont="1">
      <alignment horizontal="center" vertical="bottom"/>
    </xf>
    <xf borderId="1" fillId="0" fontId="3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readingOrder="0" vertical="bottom"/>
    </xf>
    <xf borderId="1" fillId="0" fontId="31" numFmtId="0" xfId="0" applyAlignment="1" applyBorder="1" applyFont="1">
      <alignment horizontal="center" vertical="bottom"/>
    </xf>
    <xf borderId="1" fillId="0" fontId="14" numFmtId="0" xfId="0" applyAlignment="1" applyBorder="1" applyFont="1">
      <alignment horizontal="center" readingOrder="0" vertical="bottom"/>
    </xf>
    <xf borderId="0" fillId="3" fontId="7" numFmtId="0" xfId="0" applyAlignment="1" applyFont="1">
      <alignment readingOrder="0" shrinkToFit="0" wrapText="0"/>
    </xf>
    <xf borderId="0" fillId="3" fontId="32" numFmtId="0" xfId="0" applyAlignment="1" applyFont="1">
      <alignment vertical="bottom"/>
    </xf>
    <xf borderId="0" fillId="3" fontId="32" numFmtId="0" xfId="0" applyAlignment="1" applyFont="1">
      <alignment horizontal="left" readingOrder="0"/>
    </xf>
    <xf borderId="0" fillId="0" fontId="13" numFmtId="0" xfId="0" applyAlignment="1" applyFont="1">
      <alignment horizontal="center" vertical="bottom"/>
    </xf>
    <xf borderId="1" fillId="0" fontId="13" numFmtId="0" xfId="0" applyAlignment="1" applyBorder="1" applyFont="1">
      <alignment horizontal="center" vertical="bottom"/>
    </xf>
    <xf borderId="1" fillId="3" fontId="1" numFmtId="0" xfId="0" applyAlignment="1" applyBorder="1" applyFont="1">
      <alignment horizontal="right" vertical="bottom"/>
    </xf>
    <xf borderId="1" fillId="3" fontId="1" numFmtId="0" xfId="0" applyAlignment="1" applyBorder="1" applyFont="1">
      <alignment horizontal="right" vertical="bottom"/>
    </xf>
    <xf borderId="1" fillId="3" fontId="1" numFmtId="0" xfId="0" applyAlignment="1" applyBorder="1" applyFont="1">
      <alignment vertical="bottom"/>
    </xf>
    <xf borderId="1" fillId="3" fontId="1" numFmtId="0" xfId="0" applyAlignment="1" applyBorder="1" applyFont="1">
      <alignment vertical="bottom"/>
    </xf>
    <xf borderId="0" fillId="3" fontId="24" numFmtId="0" xfId="0" applyAlignment="1" applyFont="1">
      <alignment horizontal="left" readingOrder="0" vertical="bottom"/>
    </xf>
    <xf borderId="1" fillId="2" fontId="33" numFmtId="49" xfId="0" applyAlignment="1" applyBorder="1" applyFont="1" applyNumberFormat="1">
      <alignment horizontal="center" readingOrder="0" vertical="bottom"/>
    </xf>
    <xf borderId="1" fillId="0" fontId="8" numFmtId="0" xfId="0" applyAlignment="1" applyBorder="1" applyFont="1">
      <alignment horizontal="center" readingOrder="0" vertical="bottom"/>
    </xf>
    <xf borderId="1" fillId="2" fontId="1" numFmtId="0" xfId="0" applyAlignment="1" applyBorder="1" applyFont="1">
      <alignment horizontal="center" readingOrder="0" vertical="bottom"/>
    </xf>
    <xf borderId="1" fillId="2" fontId="14" numFmtId="0" xfId="0" applyAlignment="1" applyBorder="1" applyFont="1">
      <alignment horizontal="center" readingOrder="0" vertical="bottom"/>
    </xf>
    <xf borderId="0" fillId="0" fontId="34" numFmtId="49" xfId="0" applyAlignment="1" applyFont="1" applyNumberFormat="1">
      <alignment horizontal="center" readingOrder="0" vertical="bottom"/>
    </xf>
    <xf borderId="1" fillId="6" fontId="1" numFmtId="0" xfId="0" applyAlignment="1" applyBorder="1" applyFill="1" applyFont="1">
      <alignment horizontal="center" vertical="bottom"/>
    </xf>
    <xf borderId="1" fillId="7" fontId="1" numFmtId="0" xfId="0" applyAlignment="1" applyBorder="1" applyFill="1" applyFont="1">
      <alignment horizontal="center" vertical="bottom"/>
    </xf>
    <xf borderId="1" fillId="8" fontId="14" numFmtId="0" xfId="0" applyAlignment="1" applyBorder="1" applyFill="1" applyFont="1">
      <alignment horizontal="center" shrinkToFit="0" wrapText="1"/>
    </xf>
    <xf borderId="1" fillId="0" fontId="1" numFmtId="0" xfId="0" applyAlignment="1" applyBorder="1" applyFont="1">
      <alignment horizontal="left" shrinkToFit="0" vertical="bottom" wrapText="0"/>
    </xf>
    <xf borderId="1" fillId="7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vertical="bottom"/>
    </xf>
    <xf borderId="1" fillId="2" fontId="35" numFmtId="49" xfId="0" applyAlignment="1" applyBorder="1" applyFont="1" applyNumberFormat="1">
      <alignment horizontal="center" readingOrder="0" shrinkToFit="0" vertical="bottom" wrapText="1"/>
    </xf>
    <xf borderId="1" fillId="0" fontId="36" numFmtId="49" xfId="0" applyAlignment="1" applyBorder="1" applyFont="1" applyNumberFormat="1">
      <alignment horizontal="center" readingOrder="0" vertical="bottom"/>
    </xf>
    <xf borderId="0" fillId="0" fontId="1" numFmtId="0" xfId="0" applyAlignment="1" applyFont="1">
      <alignment horizontal="center" vertical="bottom"/>
    </xf>
    <xf borderId="1" fillId="6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vertical="bottom"/>
    </xf>
    <xf borderId="1" fillId="0" fontId="37" numFmtId="49" xfId="0" applyAlignment="1" applyBorder="1" applyFont="1" applyNumberFormat="1">
      <alignment horizontal="center" vertical="bottom"/>
    </xf>
    <xf borderId="11" fillId="0" fontId="1" numFmtId="0" xfId="0" applyAlignment="1" applyBorder="1" applyFont="1">
      <alignment vertical="bottom"/>
    </xf>
    <xf borderId="11" fillId="0" fontId="1" numFmtId="0" xfId="0" applyAlignment="1" applyBorder="1" applyFont="1">
      <alignment readingOrder="0" vertical="bottom"/>
    </xf>
    <xf borderId="11" fillId="3" fontId="1" numFmtId="0" xfId="0" applyAlignment="1" applyBorder="1" applyFont="1">
      <alignment vertical="bottom"/>
    </xf>
    <xf borderId="12" fillId="0" fontId="1" numFmtId="0" xfId="0" applyAlignment="1" applyBorder="1" applyFont="1">
      <alignment vertical="bottom"/>
    </xf>
    <xf borderId="13" fillId="0" fontId="1" numFmtId="0" xfId="0" applyAlignment="1" applyBorder="1" applyFont="1">
      <alignment horizontal="center" vertical="bottom"/>
    </xf>
    <xf borderId="14" fillId="0" fontId="1" numFmtId="0" xfId="0" applyAlignment="1" applyBorder="1" applyFont="1">
      <alignment horizontal="center" vertical="bottom"/>
    </xf>
    <xf borderId="15" fillId="0" fontId="1" numFmtId="0" xfId="0" applyAlignment="1" applyBorder="1" applyFont="1">
      <alignment vertical="bottom"/>
    </xf>
    <xf borderId="1" fillId="7" fontId="14" numFmtId="0" xfId="0" applyAlignment="1" applyBorder="1" applyFont="1">
      <alignment horizontal="center" shrinkToFit="0" vertical="bottom" wrapText="1"/>
    </xf>
    <xf borderId="16" fillId="7" fontId="14" numFmtId="0" xfId="0" applyAlignment="1" applyBorder="1" applyFont="1">
      <alignment horizontal="center" shrinkToFit="0" vertical="bottom" wrapText="1"/>
    </xf>
    <xf borderId="17" fillId="0" fontId="1" numFmtId="0" xfId="0" applyAlignment="1" applyBorder="1" applyFont="1">
      <alignment vertical="bottom"/>
    </xf>
    <xf borderId="18" fillId="7" fontId="14" numFmtId="0" xfId="0" applyAlignment="1" applyBorder="1" applyFont="1">
      <alignment horizontal="center" shrinkToFit="0" vertical="bottom" wrapText="1"/>
    </xf>
    <xf borderId="19" fillId="7" fontId="14" numFmtId="0" xfId="0" applyAlignment="1" applyBorder="1" applyFont="1">
      <alignment horizontal="center" shrinkToFit="0" vertical="bottom" wrapText="1"/>
    </xf>
    <xf borderId="12" fillId="0" fontId="1" numFmtId="0" xfId="0" applyAlignment="1" applyBorder="1" applyFont="1">
      <alignment shrinkToFit="0" vertical="bottom" wrapText="1"/>
    </xf>
    <xf borderId="1" fillId="9" fontId="1" numFmtId="0" xfId="0" applyAlignment="1" applyBorder="1" applyFill="1" applyFont="1">
      <alignment vertical="bottom"/>
    </xf>
    <xf borderId="16" fillId="0" fontId="1" numFmtId="0" xfId="0" applyAlignment="1" applyBorder="1" applyFont="1">
      <alignment horizontal="center" readingOrder="0" vertical="bottom"/>
    </xf>
    <xf borderId="18" fillId="0" fontId="1" numFmtId="0" xfId="0" applyAlignment="1" applyBorder="1" applyFont="1">
      <alignment vertical="bottom"/>
    </xf>
    <xf borderId="19" fillId="0" fontId="1" numFmtId="0" xfId="0" applyAlignment="1" applyBorder="1" applyFont="1">
      <alignment vertical="bottom"/>
    </xf>
    <xf borderId="20" fillId="0" fontId="1" numFmtId="0" xfId="0" applyAlignment="1" applyBorder="1" applyFont="1">
      <alignment vertical="bottom"/>
    </xf>
    <xf borderId="20" fillId="0" fontId="1" numFmtId="0" xfId="0" applyAlignment="1" applyBorder="1" applyFont="1">
      <alignment horizontal="center" vertical="bottom"/>
    </xf>
    <xf borderId="12" fillId="0" fontId="1" numFmtId="0" xfId="0" applyAlignment="1" applyBorder="1" applyFont="1">
      <alignment horizontal="center" shrinkToFit="0" vertical="bottom" wrapText="1"/>
    </xf>
    <xf borderId="16" fillId="0" fontId="1" numFmtId="0" xfId="0" applyAlignment="1" applyBorder="1" applyFont="1">
      <alignment horizontal="center" vertical="bottom"/>
    </xf>
    <xf borderId="0" fillId="0" fontId="1" numFmtId="0" xfId="0" applyFont="1"/>
    <xf borderId="18" fillId="0" fontId="1" numFmtId="0" xfId="0" applyAlignment="1" applyBorder="1" applyFont="1">
      <alignment horizontal="center" vertical="bottom"/>
    </xf>
    <xf borderId="19" fillId="0" fontId="1" numFmtId="0" xfId="0" applyAlignment="1" applyBorder="1" applyFont="1">
      <alignment horizontal="center" vertical="bottom"/>
    </xf>
    <xf borderId="21" fillId="0" fontId="1" numFmtId="0" xfId="0" applyAlignment="1" applyBorder="1" applyFont="1">
      <alignment shrinkToFit="0" vertical="bottom" wrapText="1"/>
    </xf>
    <xf borderId="22" fillId="0" fontId="1" numFmtId="0" xfId="0" applyAlignment="1" applyBorder="1" applyFont="1">
      <alignment horizontal="center" vertical="bottom"/>
    </xf>
    <xf borderId="22" fillId="0" fontId="1" numFmtId="0" xfId="0" applyAlignment="1" applyBorder="1" applyFont="1">
      <alignment vertical="bottom"/>
    </xf>
    <xf borderId="23" fillId="0" fontId="1" numFmtId="0" xfId="0" applyAlignment="1" applyBorder="1" applyFont="1">
      <alignment vertical="bottom"/>
    </xf>
    <xf borderId="24" fillId="0" fontId="1" numFmtId="0" xfId="0" applyAlignment="1" applyBorder="1" applyFont="1">
      <alignment vertical="bottom"/>
    </xf>
    <xf borderId="1" fillId="6" fontId="3" numFmtId="0" xfId="0" applyAlignment="1" applyBorder="1" applyFont="1">
      <alignment horizontal="center" vertical="bottom"/>
    </xf>
    <xf borderId="25" fillId="6" fontId="3" numFmtId="0" xfId="0" applyAlignment="1" applyBorder="1" applyFont="1">
      <alignment horizontal="center" vertical="bottom"/>
    </xf>
    <xf borderId="24" fillId="6" fontId="3" numFmtId="0" xfId="0" applyAlignment="1" applyBorder="1" applyFont="1">
      <alignment vertical="bottom"/>
    </xf>
    <xf borderId="1" fillId="10" fontId="3" numFmtId="0" xfId="0" applyAlignment="1" applyBorder="1" applyFill="1" applyFont="1">
      <alignment horizontal="center" vertical="bottom"/>
    </xf>
    <xf borderId="25" fillId="0" fontId="3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horizontal="center" readingOrder="0" vertical="bottom"/>
    </xf>
    <xf borderId="26" fillId="6" fontId="3" numFmtId="0" xfId="0" applyAlignment="1" applyBorder="1" applyFont="1">
      <alignment vertical="bottom"/>
    </xf>
    <xf borderId="27" fillId="0" fontId="3" numFmtId="0" xfId="0" applyAlignment="1" applyBorder="1" applyFont="1">
      <alignment horizontal="center" readingOrder="0" vertical="bottom"/>
    </xf>
    <xf borderId="28" fillId="0" fontId="3" numFmtId="0" xfId="0" applyAlignment="1" applyBorder="1" applyFont="1">
      <alignment horizontal="center" readingOrder="0" vertical="bottom"/>
    </xf>
    <xf borderId="29" fillId="0" fontId="1" numFmtId="0" xfId="0" applyAlignment="1" applyBorder="1" applyFont="1">
      <alignment readingOrder="0" shrinkToFit="0" vertical="bottom" wrapText="1"/>
    </xf>
    <xf borderId="29" fillId="2" fontId="1" numFmtId="0" xfId="0" applyAlignment="1" applyBorder="1" applyFont="1">
      <alignment horizontal="center" readingOrder="0" vertical="bottom"/>
    </xf>
    <xf borderId="21" fillId="0" fontId="1" numFmtId="0" xfId="0" applyAlignment="1" applyBorder="1" applyFont="1">
      <alignment readingOrder="0" shrinkToFit="0" vertical="bottom" wrapText="1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 readingOrder="0" vertical="bottom"/>
    </xf>
    <xf borderId="1" fillId="2" fontId="1" numFmtId="0" xfId="0" applyAlignment="1" applyBorder="1" applyFont="1">
      <alignment horizontal="right" vertical="bottom"/>
    </xf>
    <xf borderId="30" fillId="0" fontId="1" numFmtId="0" xfId="0" applyAlignment="1" applyBorder="1" applyFont="1">
      <alignment vertical="bottom"/>
    </xf>
    <xf borderId="30" fillId="0" fontId="38" numFmtId="0" xfId="0" applyAlignment="1" applyBorder="1" applyFont="1">
      <alignment vertical="bottom"/>
    </xf>
    <xf borderId="30" fillId="2" fontId="39" numFmtId="0" xfId="0" applyAlignment="1" applyBorder="1" applyFont="1">
      <alignment horizontal="right" vertical="bottom"/>
    </xf>
    <xf borderId="1" fillId="0" fontId="1" numFmtId="0" xfId="0" applyAlignment="1" applyBorder="1" applyFont="1">
      <alignment horizontal="center" readingOrder="0" shrinkToFit="0" vertical="bottom" wrapText="1"/>
    </xf>
    <xf borderId="1" fillId="3" fontId="1" numFmtId="0" xfId="0" applyAlignment="1" applyBorder="1" applyFont="1">
      <alignment horizontal="right" readingOrder="0" vertical="bottom"/>
    </xf>
    <xf borderId="30" fillId="0" fontId="1" numFmtId="0" xfId="0" applyAlignment="1" applyBorder="1" applyFont="1">
      <alignment horizontal="center" readingOrder="0" shrinkToFit="0" vertical="bottom" wrapText="1"/>
    </xf>
    <xf borderId="30" fillId="0" fontId="3" numFmtId="0" xfId="0" applyAlignment="1" applyBorder="1" applyFont="1">
      <alignment horizontal="center" vertical="bottom"/>
    </xf>
    <xf borderId="30" fillId="0" fontId="1" numFmtId="0" xfId="0" applyAlignment="1" applyBorder="1" applyFont="1">
      <alignment readingOrder="0" vertical="bottom"/>
    </xf>
    <xf borderId="30" fillId="2" fontId="1" numFmtId="3" xfId="0" applyAlignment="1" applyBorder="1" applyFont="1" applyNumberFormat="1">
      <alignment horizontal="center" vertical="bottom"/>
    </xf>
    <xf borderId="1" fillId="2" fontId="2" numFmtId="0" xfId="0" applyAlignment="1" applyBorder="1" applyFont="1">
      <alignment horizontal="right" readingOrder="0" vertical="bottom"/>
    </xf>
    <xf borderId="1" fillId="2" fontId="1" numFmtId="0" xfId="0" applyAlignment="1" applyBorder="1" applyFont="1">
      <alignment horizontal="right" readingOrder="0" vertical="bottom"/>
    </xf>
    <xf borderId="0" fillId="3" fontId="39" numFmtId="0" xfId="0" applyAlignment="1" applyFont="1">
      <alignment vertical="bottom"/>
    </xf>
    <xf borderId="30" fillId="3" fontId="39" numFmtId="0" xfId="0" applyAlignment="1" applyBorder="1" applyFont="1">
      <alignment vertical="bottom"/>
    </xf>
    <xf borderId="30" fillId="0" fontId="1" numFmtId="3" xfId="0" applyAlignment="1" applyBorder="1" applyFont="1" applyNumberFormat="1">
      <alignment horizontal="center" vertical="bottom"/>
    </xf>
    <xf borderId="30" fillId="2" fontId="1" numFmtId="0" xfId="0" applyAlignment="1" applyBorder="1" applyFont="1">
      <alignment horizontal="center" vertical="bottom"/>
    </xf>
    <xf borderId="7" fillId="0" fontId="1" numFmtId="0" xfId="0" applyAlignment="1" applyBorder="1" applyFont="1">
      <alignment vertical="bottom"/>
    </xf>
    <xf borderId="0" fillId="0" fontId="1" numFmtId="0" xfId="0" applyAlignment="1" applyFont="1">
      <alignment horizontal="center" shrinkToFit="0" vertical="bottom" wrapText="1"/>
    </xf>
    <xf borderId="0" fillId="0" fontId="1" numFmtId="3" xfId="0" applyAlignment="1" applyFont="1" applyNumberFormat="1">
      <alignment horizontal="right" vertical="bottom"/>
    </xf>
    <xf borderId="1" fillId="2" fontId="1" numFmtId="3" xfId="0" applyAlignment="1" applyBorder="1" applyFont="1" applyNumberFormat="1">
      <alignment horizontal="right" vertical="bottom"/>
    </xf>
    <xf borderId="1" fillId="2" fontId="1" numFmtId="165" xfId="0" applyAlignment="1" applyBorder="1" applyFont="1" applyNumberFormat="1">
      <alignment horizontal="right" vertical="bottom"/>
    </xf>
    <xf borderId="0" fillId="0" fontId="1" numFmtId="165" xfId="0" applyAlignment="1" applyFont="1" applyNumberFormat="1">
      <alignment vertical="bottom"/>
    </xf>
    <xf borderId="0" fillId="0" fontId="1" numFmtId="0" xfId="0" applyAlignment="1" applyFon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cJkRIz24CZx_iT_OuiKOl_lqVUOORxG3edTij1mrQHA/edit?usp=sharing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l5KmHqYqZkxujNbfbKGwWhh5Utg0_NvtIEhhELwDUDo/edit?usp=sharing" TargetMode="External"/><Relationship Id="rId2" Type="http://schemas.openxmlformats.org/officeDocument/2006/relationships/hyperlink" Target="https://docs.google.com/spreadsheets/d/1l5KmHqYqZkxujNbfbKGwWhh5Utg0_NvtIEhhELwDUDo/edit?usp=sharing" TargetMode="External"/><Relationship Id="rId3" Type="http://schemas.openxmlformats.org/officeDocument/2006/relationships/hyperlink" Target="https://docs.google.com/spreadsheets/d/1cJkRIz24CZx_iT_OuiKOl_lqVUOORxG3edTij1mrQHA/edit?usp=sharing" TargetMode="External"/><Relationship Id="rId4" Type="http://schemas.openxmlformats.org/officeDocument/2006/relationships/hyperlink" Target="https://docs.google.com/spreadsheets/d/1cJkRIz24CZx_iT_OuiKOl_lqVUOORxG3edTij1mrQHA/edit?usp=sharing" TargetMode="External"/><Relationship Id="rId5" Type="http://schemas.openxmlformats.org/officeDocument/2006/relationships/hyperlink" Target="https://docs.google.com/spreadsheets/d/1cJkRIz24CZx_iT_OuiKOl_lqVUOORxG3edTij1mrQHA/edit?usp=sharing" TargetMode="External"/><Relationship Id="rId6" Type="http://schemas.openxmlformats.org/officeDocument/2006/relationships/hyperlink" Target="https://docs.google.com/spreadsheets/d/1cJkRIz24CZx_iT_OuiKOl_lqVUOORxG3edTij1mrQHA/edit?usp=sharing" TargetMode="External"/><Relationship Id="rId7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5" max="6" width="24.14"/>
  </cols>
  <sheetData>
    <row r="1">
      <c r="A1" s="1" t="s">
        <v>0</v>
      </c>
      <c r="B1" s="2" t="s">
        <v>1</v>
      </c>
      <c r="C1" s="3"/>
      <c r="D1" s="3"/>
      <c r="E1" s="4"/>
      <c r="F1" s="2" t="s">
        <v>2</v>
      </c>
      <c r="G1" s="3"/>
      <c r="H1" s="3"/>
      <c r="I1" s="3"/>
      <c r="J1" s="3"/>
      <c r="K1" s="3"/>
      <c r="L1" s="3"/>
      <c r="M1" s="3"/>
      <c r="N1" s="3"/>
      <c r="O1" s="3"/>
    </row>
    <row r="2">
      <c r="A2" s="2"/>
      <c r="B2" s="2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>
      <c r="A5" s="5"/>
      <c r="B5" s="1" t="s">
        <v>4</v>
      </c>
      <c r="C5" s="2"/>
      <c r="D5" s="2" t="s">
        <v>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>
      <c r="A6" s="2"/>
      <c r="B6" s="2" t="s">
        <v>6</v>
      </c>
      <c r="C6" s="1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>
      <c r="A7" s="2"/>
      <c r="B7" s="2" t="s">
        <v>7</v>
      </c>
      <c r="C7" s="1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>
      <c r="A8" s="2"/>
      <c r="B8" s="2" t="s">
        <v>8</v>
      </c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>
      <c r="A9" s="2"/>
      <c r="B9" s="2" t="s">
        <v>9</v>
      </c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>
      <c r="A12" s="2"/>
      <c r="B12" s="2"/>
      <c r="C12" s="2"/>
      <c r="D12" s="3"/>
      <c r="E12" s="3"/>
      <c r="F12" s="3"/>
      <c r="G12" s="3"/>
      <c r="H12" s="3"/>
      <c r="I12" s="3"/>
      <c r="J12" s="3"/>
      <c r="K12" s="2"/>
      <c r="L12" s="2"/>
      <c r="M12" s="7"/>
      <c r="N12" s="3"/>
      <c r="O12" s="3"/>
    </row>
    <row r="13">
      <c r="A13" s="8"/>
      <c r="B13" s="8" t="s">
        <v>10</v>
      </c>
      <c r="C13" s="3"/>
      <c r="D13" s="3"/>
      <c r="E13" s="3"/>
      <c r="F13" s="3"/>
      <c r="G13" s="3"/>
      <c r="H13" s="3"/>
      <c r="I13" s="9"/>
      <c r="J13" s="3"/>
      <c r="K13" s="3"/>
      <c r="L13" s="3"/>
      <c r="M13" s="3"/>
      <c r="N13" s="3"/>
      <c r="O13" s="3"/>
    </row>
    <row r="14">
      <c r="A14" s="8"/>
      <c r="B14" s="8"/>
      <c r="C14" s="3"/>
      <c r="D14" s="3"/>
      <c r="E14" s="3"/>
      <c r="F14" s="3"/>
      <c r="G14" s="3"/>
      <c r="H14" s="3"/>
      <c r="I14" s="10"/>
      <c r="J14" s="2"/>
      <c r="K14" s="2"/>
      <c r="L14" s="2"/>
      <c r="M14" s="3"/>
      <c r="N14" s="3"/>
      <c r="O14" s="3"/>
    </row>
    <row r="15">
      <c r="A15" s="8"/>
      <c r="B15" s="8" t="s">
        <v>11</v>
      </c>
      <c r="C15" s="3"/>
      <c r="D15" s="3"/>
      <c r="E15" s="11"/>
      <c r="F15" s="3"/>
      <c r="G15" s="3"/>
      <c r="H15" s="3"/>
      <c r="I15" s="12"/>
      <c r="J15" s="13"/>
      <c r="K15" s="13"/>
      <c r="L15" s="3"/>
      <c r="M15" s="3"/>
      <c r="N15" s="3"/>
      <c r="O15" s="3"/>
    </row>
    <row r="16">
      <c r="I16" s="12"/>
      <c r="J16" s="14"/>
      <c r="K16" s="14"/>
    </row>
    <row r="17">
      <c r="A17" s="15"/>
      <c r="B17" s="15" t="str">
        <f> text(A1,"0") &amp; " " &amp; text(B6,"0") </f>
        <v>Name of Run Plate 1</v>
      </c>
      <c r="C17" s="15" t="str">
        <f>"384 primer plate " &amp; text(C6,"0")</f>
        <v>384 primer plate 0</v>
      </c>
      <c r="E17" s="15" t="s">
        <v>12</v>
      </c>
      <c r="I17" s="16"/>
    </row>
    <row r="18">
      <c r="A18" s="17"/>
      <c r="B18" s="18">
        <v>1.0</v>
      </c>
      <c r="C18" s="19">
        <v>2.0</v>
      </c>
      <c r="D18" s="20"/>
      <c r="E18" s="21" t="s">
        <v>13</v>
      </c>
      <c r="F18" s="22" t="s">
        <v>14</v>
      </c>
      <c r="G18" s="23" t="s">
        <v>15</v>
      </c>
      <c r="I18" s="12"/>
      <c r="J18" s="14"/>
      <c r="K18" s="14"/>
    </row>
    <row r="19">
      <c r="A19" s="17"/>
      <c r="B19" s="18">
        <v>3.0</v>
      </c>
      <c r="C19" s="19">
        <v>4.0</v>
      </c>
      <c r="D19" s="20"/>
      <c r="E19" s="21" t="s">
        <v>16</v>
      </c>
      <c r="F19" s="24" t="s">
        <v>17</v>
      </c>
      <c r="I19" s="12"/>
      <c r="J19" s="14"/>
      <c r="K19" s="14"/>
    </row>
    <row r="20">
      <c r="A20" s="25"/>
      <c r="B20" s="25"/>
      <c r="C20" s="25"/>
      <c r="E20" s="26"/>
      <c r="F20" s="26"/>
      <c r="I20" s="27"/>
    </row>
    <row r="21">
      <c r="A21" s="15"/>
      <c r="B21" s="15" t="str">
        <f> text(A1,"0") &amp; " " &amp; text(B7,"0") </f>
        <v>Name of Run Plate 2</v>
      </c>
      <c r="C21" s="15" t="str">
        <f>"384 primer plate " &amp; text(C7,"0")</f>
        <v>384 primer plate 0</v>
      </c>
      <c r="E21" s="26"/>
      <c r="F21" s="26"/>
      <c r="I21" s="27"/>
    </row>
    <row r="22">
      <c r="A22" s="17"/>
      <c r="B22" s="18">
        <v>5.0</v>
      </c>
      <c r="C22" s="19">
        <v>6.0</v>
      </c>
      <c r="D22" s="28"/>
      <c r="E22" s="22" t="s">
        <v>18</v>
      </c>
      <c r="F22" s="29" t="s">
        <v>19</v>
      </c>
      <c r="I22" s="27"/>
    </row>
    <row r="23">
      <c r="A23" s="17"/>
      <c r="B23" s="18">
        <v>7.0</v>
      </c>
      <c r="C23" s="19">
        <v>8.0</v>
      </c>
      <c r="D23" s="28"/>
      <c r="E23" s="29" t="s">
        <v>20</v>
      </c>
      <c r="F23" s="22" t="s">
        <v>21</v>
      </c>
      <c r="I23" s="27"/>
    </row>
    <row r="24">
      <c r="A24" s="25"/>
      <c r="B24" s="30"/>
      <c r="C24" s="30"/>
      <c r="D24" s="31"/>
      <c r="E24" s="26"/>
      <c r="F24" s="26"/>
    </row>
    <row r="25">
      <c r="A25" s="15"/>
      <c r="B25" s="32" t="str">
        <f> text(A1,"0") &amp; " " &amp; text(B8,"0") </f>
        <v>Name of Run Plate 3</v>
      </c>
      <c r="C25" s="32" t="str">
        <f>"384 primer plate " &amp; text(C8,"0")</f>
        <v>384 primer plate 0</v>
      </c>
      <c r="D25" s="33"/>
      <c r="E25" s="26"/>
      <c r="F25" s="26"/>
      <c r="I25" s="34"/>
    </row>
    <row r="26">
      <c r="A26" s="35"/>
      <c r="B26" s="36">
        <v>9.0</v>
      </c>
      <c r="C26" s="36">
        <v>10.0</v>
      </c>
      <c r="D26" s="37"/>
      <c r="E26" s="38"/>
      <c r="F26" s="39"/>
    </row>
    <row r="27">
      <c r="A27" s="35"/>
      <c r="B27" s="36">
        <v>11.0</v>
      </c>
      <c r="C27" s="36">
        <v>12.0</v>
      </c>
      <c r="D27" s="37"/>
      <c r="E27" s="21" t="s">
        <v>22</v>
      </c>
      <c r="F27" s="22"/>
    </row>
    <row r="28">
      <c r="A28" s="25"/>
      <c r="B28" s="30"/>
      <c r="C28" s="30"/>
      <c r="D28" s="33"/>
      <c r="E28" s="26"/>
      <c r="F28" s="26"/>
    </row>
    <row r="29">
      <c r="A29" s="15"/>
      <c r="B29" s="32" t="str">
        <f> text(A1,"0") &amp; " " &amp; text(B9,"0") </f>
        <v>Name of Run Plate 4</v>
      </c>
      <c r="C29" s="32" t="str">
        <f>"384 primer plate " &amp; text(C9,"0")</f>
        <v>384 primer plate 0</v>
      </c>
      <c r="D29" s="33"/>
      <c r="E29" s="26"/>
      <c r="F29" s="26"/>
    </row>
    <row r="30">
      <c r="A30" s="17"/>
      <c r="B30" s="36">
        <v>13.0</v>
      </c>
      <c r="C30" s="36">
        <v>14.0</v>
      </c>
      <c r="D30" s="37"/>
      <c r="E30" s="40"/>
      <c r="F30" s="21" t="s">
        <v>23</v>
      </c>
    </row>
    <row r="31">
      <c r="A31" s="41"/>
      <c r="B31" s="36">
        <v>15.0</v>
      </c>
      <c r="C31" s="36">
        <v>16.0</v>
      </c>
      <c r="D31" s="37"/>
      <c r="E31" s="40"/>
      <c r="F31" s="40"/>
    </row>
    <row r="32">
      <c r="B32" s="33"/>
      <c r="C32" s="33"/>
      <c r="D32" s="33"/>
      <c r="E32" s="33"/>
      <c r="F32" s="33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6" max="6" width="15.57"/>
  </cols>
  <sheetData>
    <row r="1">
      <c r="A1" s="42" t="s">
        <v>24</v>
      </c>
      <c r="B1" s="43"/>
      <c r="C1" s="44"/>
      <c r="D1" s="45"/>
      <c r="E1" s="3"/>
      <c r="G1" s="3"/>
      <c r="H1" s="46"/>
      <c r="I1" s="47"/>
      <c r="J1" s="3"/>
      <c r="K1" s="3"/>
      <c r="L1" s="3"/>
      <c r="M1" s="3"/>
    </row>
    <row r="2">
      <c r="A2" s="48"/>
      <c r="B2" s="43"/>
      <c r="C2" s="44"/>
      <c r="D2" s="45"/>
      <c r="E2" s="3"/>
      <c r="G2" s="3"/>
      <c r="H2" s="46"/>
      <c r="I2" s="47"/>
      <c r="J2" s="3"/>
      <c r="K2" s="3"/>
      <c r="L2" s="3"/>
      <c r="M2" s="3"/>
    </row>
    <row r="3">
      <c r="A3" s="49" t="s">
        <v>25</v>
      </c>
      <c r="B3" s="50" t="s">
        <v>26</v>
      </c>
      <c r="C3" s="51" t="s">
        <v>27</v>
      </c>
      <c r="D3" s="52">
        <f>96*2*1.2</f>
        <v>230.4</v>
      </c>
      <c r="E3" s="3"/>
      <c r="G3" s="3"/>
      <c r="H3" s="46"/>
      <c r="I3" s="47"/>
      <c r="J3" s="3"/>
      <c r="K3" s="3"/>
      <c r="L3" s="3"/>
      <c r="M3" s="3"/>
    </row>
    <row r="4">
      <c r="A4" s="53"/>
      <c r="B4" s="54" t="s">
        <v>28</v>
      </c>
      <c r="C4" s="55">
        <f>B10/4</f>
        <v>5</v>
      </c>
      <c r="D4" s="56">
        <f>C4*D3</f>
        <v>1152</v>
      </c>
      <c r="G4" s="3"/>
      <c r="H4" s="3"/>
      <c r="I4" s="3"/>
      <c r="J4" s="3"/>
      <c r="K4" s="3"/>
      <c r="L4" s="3"/>
      <c r="M4" s="3"/>
      <c r="N4" s="3"/>
      <c r="O4" s="3"/>
      <c r="T4" s="3"/>
      <c r="U4" s="3"/>
      <c r="V4" s="3"/>
    </row>
    <row r="5">
      <c r="A5" s="53"/>
      <c r="B5" s="54" t="s">
        <v>29</v>
      </c>
      <c r="C5" s="55">
        <f>B11-C4-C7</f>
        <v>6</v>
      </c>
      <c r="D5" s="56">
        <f>C5*D3</f>
        <v>1382.4</v>
      </c>
      <c r="G5" s="57" t="s">
        <v>30</v>
      </c>
      <c r="H5" s="58"/>
      <c r="I5" s="3"/>
      <c r="J5" s="3"/>
      <c r="K5" s="3"/>
      <c r="L5" s="3"/>
      <c r="M5" s="3"/>
      <c r="N5" s="3"/>
      <c r="O5" s="3"/>
      <c r="T5" s="3"/>
      <c r="U5" s="3"/>
      <c r="V5" s="3"/>
    </row>
    <row r="6">
      <c r="A6" s="53" t="s">
        <v>31</v>
      </c>
      <c r="B6" s="54" t="s">
        <v>32</v>
      </c>
      <c r="C6" s="59">
        <f>D3*500</f>
        <v>115200</v>
      </c>
      <c r="D6" s="56">
        <f>C6/$Q$21</f>
        <v>3.542435424</v>
      </c>
      <c r="G6" s="57" t="s">
        <v>33</v>
      </c>
      <c r="H6" s="58"/>
      <c r="I6" s="58"/>
      <c r="J6" s="58"/>
      <c r="K6" s="58"/>
      <c r="L6" s="3"/>
      <c r="M6" s="3"/>
      <c r="N6" s="3"/>
      <c r="O6" s="3"/>
      <c r="T6" s="3"/>
      <c r="U6" s="3"/>
      <c r="V6" s="3"/>
    </row>
    <row r="7">
      <c r="A7" s="60"/>
      <c r="B7" s="61"/>
      <c r="C7" s="62"/>
      <c r="D7" s="63">
        <f>C7*D3</f>
        <v>0</v>
      </c>
      <c r="E7" s="64">
        <f>SUM(D4:D7)</f>
        <v>2537.942435</v>
      </c>
      <c r="G7" s="65" t="s">
        <v>34</v>
      </c>
      <c r="H7" s="66" t="s">
        <v>35</v>
      </c>
      <c r="I7" s="58"/>
      <c r="J7" s="58"/>
      <c r="K7" s="58"/>
      <c r="L7" s="3"/>
      <c r="M7" s="3"/>
      <c r="N7" s="3"/>
      <c r="O7" s="3"/>
      <c r="T7" s="3"/>
      <c r="U7" s="3"/>
      <c r="V7" s="3"/>
    </row>
    <row r="8">
      <c r="A8" s="67" t="s">
        <v>36</v>
      </c>
      <c r="B8" s="67">
        <v>7.0</v>
      </c>
      <c r="C8" s="68"/>
      <c r="D8" s="68"/>
      <c r="E8" s="64">
        <f>E7/(384*2)</f>
        <v>3.304612546</v>
      </c>
      <c r="G8" s="57" t="s">
        <v>37</v>
      </c>
      <c r="H8" s="58"/>
      <c r="I8" s="58"/>
      <c r="J8" s="58"/>
      <c r="K8" s="3"/>
      <c r="L8" s="3"/>
      <c r="M8" s="3"/>
      <c r="N8" s="3"/>
      <c r="O8" s="3"/>
      <c r="T8" s="3"/>
      <c r="U8" s="3"/>
      <c r="V8" s="3"/>
    </row>
    <row r="9">
      <c r="A9" s="67" t="s">
        <v>38</v>
      </c>
      <c r="B9" s="67">
        <f>B10/10</f>
        <v>2</v>
      </c>
      <c r="C9" s="68"/>
      <c r="D9" s="68"/>
      <c r="G9" s="58"/>
      <c r="H9" s="57" t="s">
        <v>39</v>
      </c>
      <c r="I9" s="58"/>
      <c r="J9" s="58"/>
      <c r="K9" s="3"/>
      <c r="L9" s="3"/>
      <c r="M9" s="3"/>
      <c r="N9" s="3"/>
      <c r="O9" s="3"/>
      <c r="T9" s="3"/>
      <c r="U9" s="3"/>
      <c r="V9" s="3"/>
    </row>
    <row r="10">
      <c r="A10" s="69" t="s">
        <v>40</v>
      </c>
      <c r="B10" s="70">
        <v>20.0</v>
      </c>
      <c r="C10" s="71"/>
      <c r="D10" s="61"/>
      <c r="F10" s="3"/>
      <c r="G10" s="57" t="s">
        <v>41</v>
      </c>
      <c r="H10" s="58"/>
      <c r="I10" s="3"/>
      <c r="J10" s="3"/>
      <c r="K10" s="3"/>
      <c r="L10" s="3"/>
      <c r="M10" s="3"/>
      <c r="N10" s="3"/>
      <c r="O10" s="3"/>
      <c r="T10" s="3"/>
      <c r="U10" s="3"/>
      <c r="V10" s="3"/>
    </row>
    <row r="11">
      <c r="A11" s="69" t="s">
        <v>42</v>
      </c>
      <c r="B11" s="72">
        <f>B10-B8-B9</f>
        <v>11</v>
      </c>
      <c r="C11" s="71"/>
      <c r="D11" s="61"/>
      <c r="F11" s="3"/>
      <c r="G11" s="57" t="s">
        <v>43</v>
      </c>
      <c r="H11" s="58"/>
      <c r="I11" s="3"/>
      <c r="J11" s="3"/>
      <c r="K11" s="3"/>
      <c r="L11" s="3"/>
      <c r="M11" s="3"/>
      <c r="N11" s="3"/>
      <c r="O11" s="3"/>
      <c r="T11" s="3"/>
      <c r="U11" s="3"/>
      <c r="V11" s="3"/>
    </row>
    <row r="12">
      <c r="A12" s="73"/>
      <c r="B12" s="73"/>
      <c r="C12" s="73"/>
      <c r="D12" s="73"/>
      <c r="F12" s="3"/>
      <c r="G12" s="3"/>
      <c r="H12" s="3"/>
      <c r="I12" s="3"/>
      <c r="J12" s="3"/>
      <c r="K12" s="3"/>
      <c r="L12" s="3"/>
      <c r="M12" s="3"/>
      <c r="N12" s="3"/>
      <c r="O12" s="3"/>
      <c r="T12" s="3"/>
      <c r="U12" s="3"/>
      <c r="V12" s="3"/>
    </row>
    <row r="13">
      <c r="A13" s="74"/>
      <c r="B13" s="75"/>
      <c r="C13" s="76"/>
      <c r="D13" s="77"/>
      <c r="E13" s="73"/>
      <c r="F13" s="3"/>
      <c r="G13" s="4"/>
      <c r="H13" s="4"/>
      <c r="I13" s="78" t="s">
        <v>44</v>
      </c>
      <c r="J13" s="79"/>
      <c r="K13" s="79"/>
      <c r="L13" s="79"/>
      <c r="M13" s="79"/>
      <c r="N13" s="79"/>
      <c r="O13" s="3"/>
      <c r="T13" s="3"/>
      <c r="U13" s="3"/>
      <c r="V13" s="3"/>
    </row>
    <row r="14">
      <c r="A14" s="48"/>
      <c r="B14" s="43"/>
      <c r="C14" s="44"/>
      <c r="D14" s="45"/>
      <c r="F14" s="3"/>
      <c r="G14" s="4"/>
      <c r="H14" s="4"/>
      <c r="I14" s="78" t="s">
        <v>45</v>
      </c>
      <c r="J14" s="79"/>
      <c r="K14" s="4"/>
      <c r="L14" s="4"/>
      <c r="M14" s="4"/>
      <c r="N14" s="4"/>
      <c r="O14" s="3"/>
      <c r="T14" s="3"/>
      <c r="U14" s="3"/>
      <c r="V14" s="3"/>
    </row>
    <row r="15">
      <c r="A15" s="80"/>
      <c r="B15" s="2"/>
      <c r="C15" s="81"/>
      <c r="D15" s="46"/>
      <c r="F15" s="3"/>
      <c r="G15" s="4"/>
      <c r="H15" s="4"/>
      <c r="I15" s="4"/>
      <c r="J15" s="4" t="s">
        <v>46</v>
      </c>
      <c r="K15" s="4"/>
      <c r="L15" s="4"/>
      <c r="M15" s="82" t="s">
        <v>47</v>
      </c>
      <c r="N15" s="83"/>
      <c r="O15" s="84" t="s">
        <v>48</v>
      </c>
      <c r="P15" s="85"/>
      <c r="Q15" s="23" t="s">
        <v>49</v>
      </c>
      <c r="T15" s="3"/>
      <c r="U15" s="3"/>
      <c r="V15" s="3"/>
    </row>
    <row r="16">
      <c r="A16" s="80"/>
      <c r="B16" s="2"/>
      <c r="C16" s="81"/>
      <c r="D16" s="46"/>
      <c r="F16" s="3"/>
      <c r="G16" s="86" t="s">
        <v>50</v>
      </c>
      <c r="H16" s="4" t="s">
        <v>51</v>
      </c>
      <c r="I16" s="4" t="s">
        <v>52</v>
      </c>
      <c r="J16" s="87">
        <f> (3.6*10^11)* (3.104)</f>
        <v>1117440000000</v>
      </c>
      <c r="K16" s="4"/>
      <c r="L16" s="4"/>
      <c r="M16" s="88" t="s">
        <v>53</v>
      </c>
      <c r="N16" s="89" t="s">
        <v>54</v>
      </c>
      <c r="O16" s="90" t="s">
        <v>53</v>
      </c>
      <c r="P16" s="91" t="s">
        <v>46</v>
      </c>
      <c r="T16" s="3"/>
      <c r="U16" s="3"/>
      <c r="V16" s="3"/>
    </row>
    <row r="17">
      <c r="A17" s="80"/>
      <c r="B17" s="2"/>
      <c r="C17" s="46"/>
      <c r="D17" s="46"/>
      <c r="F17" s="3"/>
      <c r="G17" s="86"/>
      <c r="H17" s="87"/>
      <c r="I17" s="87"/>
      <c r="J17" s="87"/>
      <c r="K17" s="4"/>
      <c r="L17" s="92"/>
      <c r="M17" s="93"/>
      <c r="N17" s="94"/>
      <c r="O17" s="95"/>
      <c r="P17" s="96"/>
      <c r="T17" s="97"/>
      <c r="U17" s="47"/>
      <c r="V17" s="3"/>
    </row>
    <row r="18">
      <c r="A18" s="98"/>
      <c r="C18" s="46"/>
      <c r="F18" s="3"/>
      <c r="G18" s="86">
        <v>1.0</v>
      </c>
      <c r="H18" s="87">
        <v>100.0</v>
      </c>
      <c r="I18" s="87">
        <v>100.0</v>
      </c>
      <c r="J18" s="87">
        <f>J16/H18</f>
        <v>11174400000</v>
      </c>
      <c r="K18" s="4"/>
      <c r="L18" s="78"/>
      <c r="M18" s="93">
        <v>1.79</v>
      </c>
      <c r="N18" s="94" t="s">
        <v>55</v>
      </c>
      <c r="O18" s="99">
        <v>1.192</v>
      </c>
      <c r="P18" s="100" t="s">
        <v>56</v>
      </c>
      <c r="T18" s="97"/>
      <c r="U18" s="47"/>
      <c r="V18" s="3"/>
    </row>
    <row r="19">
      <c r="A19" s="23"/>
      <c r="B19" s="23"/>
      <c r="F19" s="3"/>
      <c r="G19" s="86">
        <v>2.0</v>
      </c>
      <c r="H19" s="87">
        <v>100.0</v>
      </c>
      <c r="I19" s="87">
        <v>10000.0</v>
      </c>
      <c r="J19" s="87">
        <f t="shared" ref="J19:J22" si="1">J18/H19</f>
        <v>111744000</v>
      </c>
      <c r="K19" s="4"/>
      <c r="L19" s="78"/>
      <c r="M19" s="93">
        <f t="shared" ref="M19:M22" si="2">M18/$H19</f>
        <v>0.0179</v>
      </c>
      <c r="N19" s="101">
        <f t="shared" ref="N19:N22" si="3">(M19/M18)*N18</f>
        <v>258000000</v>
      </c>
      <c r="O19" s="93">
        <f t="shared" ref="O19:O22" si="4">O18/$H19</f>
        <v>0.01192</v>
      </c>
      <c r="P19" s="101">
        <f t="shared" ref="P19:P22" si="5">(O19/O18)*P18</f>
        <v>171700000</v>
      </c>
      <c r="T19" s="97"/>
      <c r="U19" s="3"/>
      <c r="V19" s="3"/>
    </row>
    <row r="20">
      <c r="A20" s="23"/>
      <c r="B20" s="23"/>
      <c r="F20" s="3"/>
      <c r="G20" s="86">
        <v>3.0</v>
      </c>
      <c r="H20" s="87">
        <v>100.0</v>
      </c>
      <c r="I20" s="87">
        <v>1000000.0</v>
      </c>
      <c r="J20" s="87">
        <f t="shared" si="1"/>
        <v>1117440</v>
      </c>
      <c r="K20" s="4"/>
      <c r="L20" s="78"/>
      <c r="M20" s="93">
        <f t="shared" si="2"/>
        <v>0.000179</v>
      </c>
      <c r="N20" s="101">
        <f t="shared" si="3"/>
        <v>2580000</v>
      </c>
      <c r="O20" s="93">
        <f t="shared" si="4"/>
        <v>0.0001192</v>
      </c>
      <c r="P20" s="101">
        <f t="shared" si="5"/>
        <v>1717000</v>
      </c>
      <c r="T20" s="97"/>
      <c r="U20" s="3"/>
      <c r="V20" s="3"/>
    </row>
    <row r="21">
      <c r="A21" s="102"/>
      <c r="B21" s="2"/>
      <c r="F21" s="3"/>
      <c r="G21" s="86">
        <v>4.0</v>
      </c>
      <c r="H21" s="87">
        <v>100.0</v>
      </c>
      <c r="I21" s="87">
        <v>1.0E7</v>
      </c>
      <c r="J21" s="87">
        <f t="shared" si="1"/>
        <v>11174.4</v>
      </c>
      <c r="K21" s="87">
        <f>40000/J21</f>
        <v>3.579610538</v>
      </c>
      <c r="L21" s="78"/>
      <c r="M21" s="93">
        <f t="shared" si="2"/>
        <v>0.00000179</v>
      </c>
      <c r="N21" s="101">
        <f t="shared" si="3"/>
        <v>25800</v>
      </c>
      <c r="O21" s="93">
        <f t="shared" si="4"/>
        <v>0.000001192</v>
      </c>
      <c r="P21" s="101">
        <f t="shared" si="5"/>
        <v>17170</v>
      </c>
      <c r="Q21" s="23">
        <v>32520.0</v>
      </c>
      <c r="T21" s="97"/>
      <c r="U21" s="3"/>
      <c r="V21" s="3"/>
    </row>
    <row r="22">
      <c r="A22" s="102"/>
      <c r="B22" s="3"/>
      <c r="F22" s="3"/>
      <c r="G22" s="86">
        <v>5.0</v>
      </c>
      <c r="H22" s="87">
        <v>3.0</v>
      </c>
      <c r="I22" s="87">
        <f>I21*3</f>
        <v>30000000</v>
      </c>
      <c r="J22" s="87">
        <f t="shared" si="1"/>
        <v>3724.8</v>
      </c>
      <c r="K22" s="87">
        <f>5000/J22</f>
        <v>1.342353952</v>
      </c>
      <c r="L22" s="78"/>
      <c r="M22" s="103">
        <f t="shared" si="2"/>
        <v>0.0000005966666667</v>
      </c>
      <c r="N22" s="104">
        <f t="shared" si="3"/>
        <v>8600</v>
      </c>
      <c r="O22" s="103">
        <f t="shared" si="4"/>
        <v>0.0000003973333333</v>
      </c>
      <c r="P22" s="104">
        <f t="shared" si="5"/>
        <v>5723.333333</v>
      </c>
      <c r="T22" s="97"/>
      <c r="U22" s="3"/>
      <c r="V22" s="3"/>
    </row>
    <row r="23">
      <c r="A23" s="74"/>
      <c r="B23" s="75"/>
      <c r="C23" s="76"/>
      <c r="D23" s="77"/>
      <c r="E23" s="7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>
      <c r="A24" s="9"/>
      <c r="B24" s="9"/>
      <c r="C24" s="105"/>
      <c r="D24" s="105"/>
      <c r="E24" s="7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>
      <c r="A25" s="48"/>
      <c r="B25" s="43"/>
      <c r="C25" s="44"/>
      <c r="D25" s="45"/>
      <c r="F25" s="48"/>
      <c r="G25" s="43"/>
      <c r="H25" s="44"/>
      <c r="I25" s="45"/>
      <c r="J25" s="3"/>
      <c r="O25" s="3"/>
      <c r="P25" s="3"/>
      <c r="Q25" s="3"/>
    </row>
    <row r="26">
      <c r="A26" s="80"/>
      <c r="B26" s="2"/>
      <c r="C26" s="81"/>
      <c r="D26" s="46"/>
      <c r="F26" s="80"/>
      <c r="G26" s="2"/>
      <c r="H26" s="81"/>
      <c r="I26" s="46"/>
      <c r="O26" s="3"/>
      <c r="P26" s="3"/>
      <c r="Q26" s="3"/>
    </row>
    <row r="27">
      <c r="A27" s="80"/>
      <c r="B27" s="2"/>
      <c r="C27" s="81"/>
      <c r="D27" s="46"/>
      <c r="F27" s="80"/>
      <c r="G27" s="2"/>
      <c r="H27" s="81"/>
      <c r="I27" s="46"/>
      <c r="O27" s="3"/>
      <c r="P27" s="3"/>
      <c r="Q27" s="3"/>
    </row>
    <row r="28">
      <c r="A28" s="80"/>
      <c r="B28" s="2"/>
      <c r="C28" s="46"/>
      <c r="D28" s="46"/>
      <c r="F28" s="80"/>
      <c r="G28" s="2"/>
      <c r="H28" s="46"/>
      <c r="I28" s="46"/>
      <c r="J28" s="3"/>
      <c r="O28" s="3"/>
      <c r="P28" s="3"/>
      <c r="Q28" s="3"/>
    </row>
    <row r="29">
      <c r="A29" s="98"/>
      <c r="C29" s="46"/>
      <c r="F29" s="98"/>
      <c r="H29" s="81"/>
      <c r="J29" s="3"/>
      <c r="O29" s="3"/>
      <c r="P29" s="3"/>
      <c r="Q29" s="3"/>
    </row>
    <row r="30">
      <c r="A30" s="23"/>
      <c r="B30" s="23"/>
      <c r="C30" s="23"/>
      <c r="F30" s="23"/>
      <c r="G30" s="23"/>
      <c r="H30" s="23"/>
      <c r="J30" s="3"/>
      <c r="O30" s="3"/>
      <c r="P30" s="3"/>
      <c r="Q30" s="3"/>
    </row>
    <row r="31">
      <c r="A31" s="23"/>
      <c r="B31" s="23"/>
      <c r="C31" s="23"/>
      <c r="F31" s="23"/>
      <c r="G31" s="23"/>
      <c r="H31" s="23"/>
      <c r="J31" s="3"/>
      <c r="O31" s="3"/>
      <c r="P31" s="3"/>
      <c r="Q31" s="3"/>
    </row>
    <row r="32">
      <c r="A32" s="23"/>
      <c r="B32" s="23"/>
      <c r="F32" s="23"/>
      <c r="G32" s="23"/>
      <c r="J32" s="3"/>
      <c r="O32" s="3"/>
      <c r="P32" s="3"/>
      <c r="Q32" s="3"/>
    </row>
    <row r="33">
      <c r="A33" s="23"/>
      <c r="B33" s="23"/>
      <c r="F33" s="23"/>
      <c r="G33" s="23"/>
      <c r="J33" s="3"/>
      <c r="O33" s="3"/>
      <c r="P33" s="3"/>
      <c r="Q33" s="3"/>
    </row>
    <row r="34">
      <c r="A34" s="23"/>
      <c r="B34" s="23"/>
      <c r="F34" s="23"/>
      <c r="G34" s="23"/>
      <c r="J34" s="3"/>
      <c r="O34" s="3"/>
      <c r="P34" s="3"/>
      <c r="Q34" s="3"/>
    </row>
    <row r="35">
      <c r="A35" s="102"/>
      <c r="B35" s="2"/>
      <c r="F35" s="102"/>
      <c r="G35" s="2"/>
      <c r="J35" s="3"/>
      <c r="O35" s="3"/>
      <c r="P35" s="3"/>
      <c r="Q35" s="3"/>
    </row>
    <row r="36">
      <c r="A36" s="102"/>
      <c r="B36" s="3"/>
      <c r="F36" s="102"/>
      <c r="G36" s="3"/>
      <c r="J36" s="3"/>
      <c r="O36" s="3"/>
      <c r="P36" s="3"/>
      <c r="Q36" s="3"/>
    </row>
    <row r="37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>
      <c r="A38" s="48"/>
      <c r="B38" s="43"/>
      <c r="C38" s="44"/>
      <c r="D38" s="45"/>
      <c r="F38" s="48"/>
      <c r="G38" s="48"/>
      <c r="H38" s="42"/>
      <c r="I38" s="15"/>
      <c r="J38" s="45"/>
      <c r="K38" s="8"/>
      <c r="L38" s="3"/>
      <c r="M38" s="3"/>
      <c r="N38" s="3"/>
      <c r="O38" s="3"/>
      <c r="P38" s="3"/>
      <c r="Q38" s="3"/>
    </row>
    <row r="39">
      <c r="A39" s="80"/>
      <c r="B39" s="2"/>
      <c r="C39" s="81"/>
      <c r="D39" s="46"/>
      <c r="F39" s="102"/>
      <c r="G39" s="2"/>
      <c r="H39" s="81"/>
      <c r="J39" s="46"/>
      <c r="K39" s="3"/>
      <c r="L39" s="3"/>
      <c r="M39" s="3"/>
      <c r="N39" s="3"/>
      <c r="O39" s="3"/>
      <c r="P39" s="3"/>
      <c r="Q39" s="3"/>
    </row>
    <row r="40">
      <c r="A40" s="80"/>
      <c r="B40" s="2"/>
      <c r="C40" s="81"/>
      <c r="D40" s="46"/>
      <c r="F40" s="102"/>
      <c r="G40" s="2"/>
      <c r="H40" s="81"/>
      <c r="J40" s="46"/>
      <c r="K40" s="3"/>
      <c r="L40" s="3"/>
      <c r="M40" s="3"/>
      <c r="N40" s="3"/>
      <c r="O40" s="3"/>
      <c r="P40" s="3"/>
      <c r="Q40" s="3"/>
    </row>
    <row r="41">
      <c r="A41" s="80"/>
      <c r="B41" s="2"/>
      <c r="C41" s="46"/>
      <c r="D41" s="46"/>
      <c r="F41" s="80"/>
      <c r="G41" s="2"/>
      <c r="H41" s="46"/>
      <c r="J41" s="46"/>
      <c r="K41" s="3"/>
      <c r="L41" s="3"/>
      <c r="M41" s="3"/>
      <c r="N41" s="3"/>
      <c r="O41" s="3"/>
      <c r="P41" s="3"/>
      <c r="Q41" s="3"/>
    </row>
    <row r="42">
      <c r="A42" s="98"/>
      <c r="C42" s="81"/>
      <c r="F42" s="48"/>
      <c r="G42" s="106"/>
      <c r="I42" s="107"/>
      <c r="J42" s="45"/>
      <c r="K42" s="8"/>
      <c r="L42" s="3"/>
      <c r="M42" s="3"/>
      <c r="N42" s="3"/>
      <c r="O42" s="3"/>
      <c r="P42" s="3"/>
      <c r="Q42" s="3"/>
    </row>
    <row r="43">
      <c r="J43" s="46"/>
      <c r="K43" s="3"/>
      <c r="L43" s="3"/>
      <c r="M43" s="3"/>
      <c r="N43" s="3"/>
      <c r="O43" s="3"/>
      <c r="P43" s="3"/>
      <c r="Q43" s="3"/>
    </row>
    <row r="44">
      <c r="F44" s="2"/>
      <c r="G44" s="2"/>
      <c r="H44" s="2"/>
      <c r="J44" s="46"/>
      <c r="K44" s="3"/>
      <c r="L44" s="3"/>
      <c r="M44" s="3"/>
      <c r="N44" s="3"/>
      <c r="O44" s="3"/>
      <c r="P44" s="3"/>
      <c r="Q44" s="3"/>
    </row>
    <row r="45">
      <c r="E45" s="3"/>
      <c r="F45" s="15"/>
      <c r="G45" s="3"/>
      <c r="H45" s="3"/>
      <c r="I45" s="2"/>
      <c r="J45" s="3"/>
      <c r="K45" s="3"/>
      <c r="L45" s="3"/>
      <c r="M45" s="3"/>
      <c r="N45" s="3"/>
      <c r="O45" s="3"/>
      <c r="P45" s="3"/>
      <c r="Q45" s="3"/>
    </row>
    <row r="46">
      <c r="E46" s="3"/>
      <c r="G46" s="3"/>
      <c r="H46" s="3"/>
      <c r="I46" s="102"/>
      <c r="J46" s="3"/>
      <c r="K46" s="3"/>
      <c r="L46" s="3"/>
      <c r="M46" s="3"/>
      <c r="N46" s="3"/>
      <c r="O46" s="3"/>
      <c r="P46" s="3"/>
      <c r="Q46" s="3"/>
    </row>
    <row r="47">
      <c r="E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>
      <c r="A48" s="102"/>
      <c r="B48" s="2"/>
      <c r="E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>
      <c r="A49" s="102"/>
      <c r="B49" s="3"/>
      <c r="E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>
      <c r="A50" s="3"/>
      <c r="B50" s="3"/>
      <c r="C50" s="47"/>
      <c r="D50" s="3"/>
      <c r="E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>
      <c r="A51" s="3"/>
      <c r="B51" s="3"/>
      <c r="C51" s="3"/>
      <c r="D51" s="3"/>
      <c r="E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>
      <c r="A52" s="3"/>
      <c r="B52" s="11"/>
      <c r="C52" s="3"/>
      <c r="D52" s="3"/>
      <c r="E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>
      <c r="A53" s="3"/>
      <c r="B53" s="11"/>
      <c r="C53" s="3"/>
      <c r="D53" s="3"/>
      <c r="E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>
      <c r="A54" s="3"/>
      <c r="B54" s="3"/>
      <c r="C54" s="3"/>
      <c r="D54" s="3"/>
      <c r="E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>
      <c r="A55" s="3"/>
      <c r="B55" s="3"/>
      <c r="C55" s="3"/>
      <c r="D55" s="3"/>
      <c r="E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>
      <c r="A59" s="3"/>
      <c r="B59" s="4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>
      <c r="A61" s="3"/>
      <c r="B61" s="10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>
      <c r="A62" s="3"/>
      <c r="B62" s="4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>
      <c r="A63" s="3"/>
      <c r="B63" s="4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>
      <c r="A64" s="3"/>
      <c r="B64" s="4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>
      <c r="A66" s="3"/>
      <c r="B66" s="4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>
      <c r="A68" s="3"/>
      <c r="B68" s="4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>
      <c r="A69" s="3"/>
      <c r="B69" s="4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>
      <c r="A71" s="3"/>
      <c r="B71" s="4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>
      <c r="A72" s="3"/>
      <c r="B72" s="4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>
      <c r="A73" s="3"/>
      <c r="B73" s="3"/>
      <c r="C73" s="3"/>
      <c r="D73" s="3"/>
      <c r="E73" s="4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>
      <c r="A75" s="3"/>
      <c r="B75" s="4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</sheetData>
  <mergeCells count="16">
    <mergeCell ref="A7:B7"/>
    <mergeCell ref="B10:D10"/>
    <mergeCell ref="B11:D11"/>
    <mergeCell ref="A18:B18"/>
    <mergeCell ref="B21:D21"/>
    <mergeCell ref="B22:D22"/>
    <mergeCell ref="F29:G29"/>
    <mergeCell ref="B48:D48"/>
    <mergeCell ref="B49:D49"/>
    <mergeCell ref="A29:B29"/>
    <mergeCell ref="B35:D35"/>
    <mergeCell ref="G35:I35"/>
    <mergeCell ref="B36:D36"/>
    <mergeCell ref="G36:I36"/>
    <mergeCell ref="A42:B42"/>
    <mergeCell ref="G42:H42"/>
  </mergeCells>
  <printOptions gridLines="1" horizontalCentered="1"/>
  <pageMargins bottom="0.75" footer="0.0" header="0.0" left="0.25" right="0.25" top="0.75"/>
  <pageSetup fitToWidth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15.71"/>
    <col customWidth="1" min="9" max="9" width="16.57"/>
    <col customWidth="1" min="10" max="11" width="16.71"/>
    <col customWidth="1" min="12" max="12" width="15.29"/>
    <col customWidth="1" min="13" max="13" width="15.86"/>
  </cols>
  <sheetData>
    <row r="1" ht="18.75" customHeight="1">
      <c r="A1" s="109" t="s">
        <v>57</v>
      </c>
      <c r="B1" s="110"/>
      <c r="C1" s="28"/>
      <c r="D1" s="111"/>
      <c r="E1" s="111"/>
      <c r="F1" s="112"/>
      <c r="G1" s="113"/>
      <c r="H1" s="114"/>
      <c r="I1" s="115"/>
      <c r="J1" s="116"/>
      <c r="K1" s="116"/>
      <c r="L1" s="112"/>
      <c r="M1" s="112"/>
      <c r="N1" s="3"/>
    </row>
    <row r="2" ht="18.75" customHeight="1">
      <c r="A2" s="117">
        <v>1.0</v>
      </c>
      <c r="B2" s="118">
        <v>2.0</v>
      </c>
      <c r="C2" s="28"/>
      <c r="D2" s="21" t="str">
        <f>'Run set up notes'!E18</f>
        <v>Test</v>
      </c>
      <c r="E2" s="21" t="str">
        <f>'Run set up notes'!F18</f>
        <v>Test2</v>
      </c>
      <c r="F2" s="112"/>
      <c r="G2" s="113"/>
      <c r="H2" s="114"/>
      <c r="I2" s="115"/>
      <c r="J2" s="116"/>
      <c r="K2" s="116"/>
      <c r="L2" s="112"/>
      <c r="M2" s="112"/>
      <c r="N2" s="3"/>
    </row>
    <row r="3" ht="18.75" customHeight="1">
      <c r="A3" s="117">
        <v>3.0</v>
      </c>
      <c r="B3" s="118">
        <v>4.0</v>
      </c>
      <c r="C3" s="28"/>
      <c r="D3" s="21" t="str">
        <f>'Run set up notes'!E19</f>
        <v>Test3</v>
      </c>
      <c r="E3" s="21" t="str">
        <f>'Run set up notes'!F19</f>
        <v>Test4</v>
      </c>
      <c r="F3" s="112"/>
      <c r="G3" s="113"/>
      <c r="H3" s="114"/>
      <c r="I3" s="115"/>
      <c r="K3" s="116"/>
      <c r="L3" s="112"/>
      <c r="M3" s="112"/>
      <c r="N3" s="3"/>
    </row>
    <row r="4">
      <c r="A4" s="5"/>
      <c r="B4" s="112"/>
      <c r="C4" s="112"/>
      <c r="E4" s="112"/>
      <c r="F4" s="112"/>
      <c r="G4" s="113"/>
      <c r="H4" s="114"/>
      <c r="I4" s="115"/>
      <c r="J4" s="116"/>
      <c r="K4" s="114"/>
      <c r="L4" s="112"/>
      <c r="M4" s="112"/>
      <c r="N4" s="3"/>
    </row>
    <row r="5">
      <c r="A5" s="5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3"/>
    </row>
    <row r="6">
      <c r="A6" s="119" t="str">
        <f>D2</f>
        <v>Test</v>
      </c>
      <c r="B6" s="120">
        <v>1.0</v>
      </c>
      <c r="C6" s="120">
        <v>2.0</v>
      </c>
      <c r="D6" s="120">
        <v>3.0</v>
      </c>
      <c r="E6" s="120">
        <v>4.0</v>
      </c>
      <c r="F6" s="120">
        <v>5.0</v>
      </c>
      <c r="G6" s="120">
        <v>6.0</v>
      </c>
      <c r="H6" s="120">
        <v>7.0</v>
      </c>
      <c r="I6" s="120">
        <v>8.0</v>
      </c>
      <c r="J6" s="120">
        <v>9.0</v>
      </c>
      <c r="K6" s="120">
        <v>10.0</v>
      </c>
      <c r="L6" s="120">
        <v>11.0</v>
      </c>
      <c r="M6" s="120">
        <v>12.0</v>
      </c>
      <c r="N6" s="58"/>
    </row>
    <row r="7">
      <c r="A7" s="120" t="s">
        <v>58</v>
      </c>
      <c r="B7" s="121"/>
      <c r="C7" s="122"/>
      <c r="D7" s="121"/>
      <c r="E7" s="122"/>
      <c r="F7" s="121"/>
      <c r="G7" s="122"/>
      <c r="H7" s="121"/>
      <c r="I7" s="122"/>
      <c r="J7" s="121"/>
      <c r="K7" s="122"/>
      <c r="L7" s="121"/>
      <c r="M7" s="122"/>
      <c r="N7" s="120" t="s">
        <v>58</v>
      </c>
    </row>
    <row r="8">
      <c r="A8" s="120" t="s">
        <v>59</v>
      </c>
      <c r="B8" s="121"/>
      <c r="C8" s="123"/>
      <c r="D8" s="121"/>
      <c r="E8" s="123"/>
      <c r="F8" s="121"/>
      <c r="G8" s="123"/>
      <c r="H8" s="121"/>
      <c r="I8" s="123"/>
      <c r="J8" s="121"/>
      <c r="K8" s="123"/>
      <c r="L8" s="121"/>
      <c r="M8" s="122"/>
      <c r="N8" s="120" t="s">
        <v>59</v>
      </c>
    </row>
    <row r="9">
      <c r="A9" s="120" t="s">
        <v>60</v>
      </c>
      <c r="B9" s="121"/>
      <c r="C9" s="123"/>
      <c r="D9" s="121"/>
      <c r="E9" s="123"/>
      <c r="F9" s="124"/>
      <c r="G9" s="123"/>
      <c r="H9" s="121"/>
      <c r="I9" s="123"/>
      <c r="J9" s="121"/>
      <c r="K9" s="123"/>
      <c r="L9" s="121"/>
      <c r="M9" s="123"/>
      <c r="N9" s="120" t="s">
        <v>60</v>
      </c>
    </row>
    <row r="10">
      <c r="A10" s="120" t="s">
        <v>61</v>
      </c>
      <c r="B10" s="121"/>
      <c r="C10" s="123"/>
      <c r="D10" s="121"/>
      <c r="E10" s="123"/>
      <c r="F10" s="121"/>
      <c r="G10" s="123"/>
      <c r="H10" s="121"/>
      <c r="I10" s="123"/>
      <c r="J10" s="121"/>
      <c r="K10" s="123"/>
      <c r="L10" s="121"/>
      <c r="M10" s="123"/>
      <c r="N10" s="120" t="s">
        <v>61</v>
      </c>
    </row>
    <row r="11">
      <c r="A11" s="120" t="s">
        <v>62</v>
      </c>
      <c r="B11" s="121"/>
      <c r="C11" s="123"/>
      <c r="D11" s="121"/>
      <c r="E11" s="123"/>
      <c r="F11" s="121"/>
      <c r="G11" s="123"/>
      <c r="H11" s="121"/>
      <c r="I11" s="123"/>
      <c r="J11" s="121"/>
      <c r="K11" s="123"/>
      <c r="L11" s="121"/>
      <c r="M11" s="123"/>
      <c r="N11" s="120" t="s">
        <v>62</v>
      </c>
    </row>
    <row r="12">
      <c r="A12" s="120" t="s">
        <v>63</v>
      </c>
      <c r="B12" s="121"/>
      <c r="C12" s="123"/>
      <c r="D12" s="121"/>
      <c r="E12" s="123"/>
      <c r="F12" s="121"/>
      <c r="G12" s="123"/>
      <c r="H12" s="121"/>
      <c r="I12" s="123"/>
      <c r="J12" s="121"/>
      <c r="K12" s="123"/>
      <c r="L12" s="121"/>
      <c r="M12" s="123"/>
      <c r="N12" s="120" t="s">
        <v>63</v>
      </c>
    </row>
    <row r="13">
      <c r="A13" s="120" t="s">
        <v>64</v>
      </c>
      <c r="B13" s="121"/>
      <c r="C13" s="123"/>
      <c r="D13" s="121"/>
      <c r="E13" s="123"/>
      <c r="F13" s="121"/>
      <c r="G13" s="123"/>
      <c r="H13" s="121"/>
      <c r="I13" s="123"/>
      <c r="J13" s="121"/>
      <c r="K13" s="123"/>
      <c r="L13" s="121"/>
      <c r="M13" s="123"/>
      <c r="N13" s="120" t="s">
        <v>64</v>
      </c>
    </row>
    <row r="14">
      <c r="A14" s="120" t="s">
        <v>65</v>
      </c>
      <c r="B14" s="121"/>
      <c r="C14" s="123"/>
      <c r="D14" s="121"/>
      <c r="E14" s="123"/>
      <c r="F14" s="121"/>
      <c r="G14" s="123"/>
      <c r="H14" s="121"/>
      <c r="I14" s="123"/>
      <c r="J14" s="121"/>
      <c r="K14" s="123"/>
      <c r="L14" s="121"/>
      <c r="M14" s="121"/>
      <c r="N14" s="120" t="s">
        <v>65</v>
      </c>
    </row>
    <row r="15">
      <c r="A15" s="58"/>
      <c r="B15" s="120">
        <v>1.0</v>
      </c>
      <c r="C15" s="120">
        <v>2.0</v>
      </c>
      <c r="D15" s="120">
        <v>3.0</v>
      </c>
      <c r="E15" s="120">
        <v>4.0</v>
      </c>
      <c r="F15" s="120">
        <v>5.0</v>
      </c>
      <c r="G15" s="120">
        <v>6.0</v>
      </c>
      <c r="H15" s="120">
        <v>7.0</v>
      </c>
      <c r="I15" s="120">
        <v>8.0</v>
      </c>
      <c r="J15" s="120">
        <v>9.0</v>
      </c>
      <c r="K15" s="120">
        <v>10.0</v>
      </c>
      <c r="L15" s="120">
        <v>11.0</v>
      </c>
      <c r="M15" s="120">
        <v>12.0</v>
      </c>
      <c r="N15" s="3"/>
    </row>
    <row r="17">
      <c r="A17" s="125" t="str">
        <f>E2</f>
        <v>Test2</v>
      </c>
      <c r="B17" s="126">
        <v>1.0</v>
      </c>
      <c r="C17" s="126">
        <v>2.0</v>
      </c>
      <c r="D17" s="126">
        <v>3.0</v>
      </c>
      <c r="E17" s="126">
        <v>4.0</v>
      </c>
      <c r="F17" s="126">
        <v>5.0</v>
      </c>
      <c r="G17" s="126">
        <v>6.0</v>
      </c>
      <c r="H17" s="126">
        <v>7.0</v>
      </c>
      <c r="I17" s="126">
        <v>8.0</v>
      </c>
      <c r="J17" s="126">
        <v>9.0</v>
      </c>
      <c r="K17" s="126">
        <v>10.0</v>
      </c>
      <c r="L17" s="126">
        <v>11.0</v>
      </c>
      <c r="M17" s="126">
        <v>12.0</v>
      </c>
      <c r="N17" s="58"/>
    </row>
    <row r="18">
      <c r="A18" s="126" t="s">
        <v>58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8"/>
      <c r="L18" s="128"/>
      <c r="M18" s="129"/>
      <c r="N18" s="126" t="s">
        <v>58</v>
      </c>
    </row>
    <row r="19">
      <c r="A19" s="126" t="s">
        <v>59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8"/>
      <c r="L19" s="128"/>
      <c r="M19" s="129"/>
      <c r="N19" s="126" t="s">
        <v>59</v>
      </c>
    </row>
    <row r="20">
      <c r="A20" s="126" t="s">
        <v>60</v>
      </c>
      <c r="B20" s="128"/>
      <c r="C20" s="128"/>
      <c r="D20" s="128"/>
      <c r="E20" s="130"/>
      <c r="F20" s="127"/>
      <c r="G20" s="127"/>
      <c r="H20" s="127"/>
      <c r="I20" s="127"/>
      <c r="J20" s="127"/>
      <c r="K20" s="128"/>
      <c r="L20" s="129"/>
      <c r="M20" s="129"/>
      <c r="N20" s="126" t="s">
        <v>60</v>
      </c>
    </row>
    <row r="21">
      <c r="A21" s="126" t="s">
        <v>61</v>
      </c>
      <c r="B21" s="128"/>
      <c r="C21" s="128"/>
      <c r="D21" s="128"/>
      <c r="E21" s="128"/>
      <c r="F21" s="127"/>
      <c r="G21" s="127"/>
      <c r="H21" s="127"/>
      <c r="I21" s="127"/>
      <c r="J21" s="127"/>
      <c r="K21" s="128"/>
      <c r="L21" s="129"/>
      <c r="M21" s="129"/>
      <c r="N21" s="126" t="s">
        <v>61</v>
      </c>
    </row>
    <row r="22">
      <c r="A22" s="126" t="s">
        <v>62</v>
      </c>
      <c r="B22" s="131"/>
      <c r="C22" s="128"/>
      <c r="D22" s="128"/>
      <c r="E22" s="128"/>
      <c r="F22" s="127"/>
      <c r="G22" s="127"/>
      <c r="H22" s="127"/>
      <c r="I22" s="127"/>
      <c r="J22" s="127"/>
      <c r="K22" s="128"/>
      <c r="L22" s="129"/>
      <c r="M22" s="129"/>
      <c r="N22" s="126" t="s">
        <v>62</v>
      </c>
    </row>
    <row r="23">
      <c r="A23" s="126" t="s">
        <v>63</v>
      </c>
      <c r="B23" s="128"/>
      <c r="C23" s="128"/>
      <c r="D23" s="128"/>
      <c r="E23" s="128"/>
      <c r="F23" s="127"/>
      <c r="G23" s="127"/>
      <c r="H23" s="127"/>
      <c r="I23" s="127"/>
      <c r="J23" s="127"/>
      <c r="K23" s="128"/>
      <c r="L23" s="129"/>
      <c r="M23" s="132"/>
      <c r="N23" s="126" t="s">
        <v>63</v>
      </c>
    </row>
    <row r="24">
      <c r="A24" s="126" t="s">
        <v>64</v>
      </c>
      <c r="B24" s="128"/>
      <c r="C24" s="128"/>
      <c r="D24" s="128"/>
      <c r="E24" s="128"/>
      <c r="F24" s="127"/>
      <c r="G24" s="127"/>
      <c r="H24" s="127"/>
      <c r="I24" s="127"/>
      <c r="J24" s="127"/>
      <c r="K24" s="128"/>
      <c r="L24" s="129"/>
      <c r="M24" s="132"/>
      <c r="N24" s="126" t="s">
        <v>64</v>
      </c>
    </row>
    <row r="25">
      <c r="A25" s="126" t="s">
        <v>65</v>
      </c>
      <c r="B25" s="128"/>
      <c r="C25" s="133"/>
      <c r="D25" s="128"/>
      <c r="E25" s="128"/>
      <c r="F25" s="127"/>
      <c r="G25" s="127"/>
      <c r="H25" s="127"/>
      <c r="I25" s="127"/>
      <c r="J25" s="127"/>
      <c r="K25" s="128"/>
      <c r="L25" s="132"/>
      <c r="M25" s="134"/>
      <c r="N25" s="126" t="s">
        <v>65</v>
      </c>
    </row>
    <row r="26">
      <c r="A26" s="58"/>
      <c r="B26" s="126">
        <v>1.0</v>
      </c>
      <c r="C26" s="126">
        <v>2.0</v>
      </c>
      <c r="D26" s="126">
        <v>3.0</v>
      </c>
      <c r="E26" s="126">
        <v>4.0</v>
      </c>
      <c r="F26" s="126">
        <v>5.0</v>
      </c>
      <c r="G26" s="126">
        <v>6.0</v>
      </c>
      <c r="H26" s="126">
        <v>7.0</v>
      </c>
      <c r="I26" s="126">
        <v>8.0</v>
      </c>
      <c r="J26" s="126">
        <v>9.0</v>
      </c>
      <c r="K26" s="126">
        <v>10.0</v>
      </c>
      <c r="L26" s="126">
        <v>11.0</v>
      </c>
      <c r="M26" s="126">
        <v>12.0</v>
      </c>
      <c r="N26" s="3"/>
    </row>
    <row r="29">
      <c r="A29" s="135" t="str">
        <f>D3</f>
        <v>Test3</v>
      </c>
      <c r="B29" s="120">
        <v>1.0</v>
      </c>
      <c r="C29" s="120">
        <v>2.0</v>
      </c>
      <c r="D29" s="120">
        <v>3.0</v>
      </c>
      <c r="E29" s="120">
        <v>4.0</v>
      </c>
      <c r="F29" s="120">
        <v>5.0</v>
      </c>
      <c r="G29" s="120">
        <v>6.0</v>
      </c>
      <c r="H29" s="120">
        <v>7.0</v>
      </c>
      <c r="I29" s="120">
        <v>8.0</v>
      </c>
      <c r="J29" s="120">
        <v>9.0</v>
      </c>
      <c r="K29" s="120">
        <v>10.0</v>
      </c>
      <c r="L29" s="120">
        <v>11.0</v>
      </c>
      <c r="M29" s="120">
        <v>12.0</v>
      </c>
      <c r="N29" s="58"/>
    </row>
    <row r="30">
      <c r="A30" s="120" t="s">
        <v>58</v>
      </c>
      <c r="B30" s="136"/>
      <c r="C30" s="137"/>
      <c r="D30" s="137"/>
      <c r="E30" s="137"/>
      <c r="F30" s="137"/>
      <c r="G30" s="138"/>
      <c r="H30" s="137"/>
      <c r="I30" s="137"/>
      <c r="J30" s="137"/>
      <c r="K30" s="137"/>
      <c r="L30" s="137"/>
      <c r="M30" s="138"/>
      <c r="N30" s="120" t="s">
        <v>58</v>
      </c>
    </row>
    <row r="31">
      <c r="A31" s="120" t="s">
        <v>59</v>
      </c>
      <c r="B31" s="137"/>
      <c r="C31" s="137"/>
      <c r="D31" s="138"/>
      <c r="E31" s="137"/>
      <c r="F31" s="137"/>
      <c r="G31" s="137"/>
      <c r="H31" s="137"/>
      <c r="I31" s="137"/>
      <c r="J31" s="137"/>
      <c r="K31" s="137"/>
      <c r="L31" s="137"/>
      <c r="M31" s="138"/>
      <c r="N31" s="120" t="s">
        <v>59</v>
      </c>
    </row>
    <row r="32">
      <c r="A32" s="120" t="s">
        <v>60</v>
      </c>
      <c r="B32" s="137"/>
      <c r="C32" s="137"/>
      <c r="D32" s="137"/>
      <c r="E32" s="139"/>
      <c r="F32" s="137"/>
      <c r="G32" s="137"/>
      <c r="H32" s="137"/>
      <c r="I32" s="137"/>
      <c r="J32" s="137"/>
      <c r="K32" s="137"/>
      <c r="L32" s="139"/>
      <c r="M32" s="138"/>
      <c r="N32" s="120" t="s">
        <v>60</v>
      </c>
    </row>
    <row r="33">
      <c r="A33" s="120" t="s">
        <v>61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9"/>
      <c r="M33" s="138"/>
      <c r="N33" s="120" t="s">
        <v>61</v>
      </c>
    </row>
    <row r="34">
      <c r="A34" s="120" t="s">
        <v>62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8"/>
      <c r="M34" s="138"/>
      <c r="N34" s="120" t="s">
        <v>62</v>
      </c>
    </row>
    <row r="35">
      <c r="A35" s="120" t="s">
        <v>63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8"/>
      <c r="M35" s="138"/>
      <c r="N35" s="120" t="s">
        <v>63</v>
      </c>
    </row>
    <row r="36">
      <c r="A36" s="120" t="s">
        <v>64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8"/>
      <c r="M36" s="138"/>
      <c r="N36" s="120" t="s">
        <v>64</v>
      </c>
    </row>
    <row r="37">
      <c r="A37" s="120" t="s">
        <v>65</v>
      </c>
      <c r="B37" s="137"/>
      <c r="C37" s="139"/>
      <c r="D37" s="137"/>
      <c r="E37" s="137"/>
      <c r="F37" s="137"/>
      <c r="G37" s="137"/>
      <c r="H37" s="137"/>
      <c r="I37" s="137"/>
      <c r="J37" s="137"/>
      <c r="K37" s="137"/>
      <c r="L37" s="138"/>
      <c r="M37" s="138"/>
      <c r="N37" s="120" t="s">
        <v>65</v>
      </c>
    </row>
    <row r="38">
      <c r="A38" s="58"/>
      <c r="B38" s="120">
        <v>1.0</v>
      </c>
      <c r="C38" s="120">
        <v>2.0</v>
      </c>
      <c r="D38" s="120">
        <v>3.0</v>
      </c>
      <c r="E38" s="120">
        <v>4.0</v>
      </c>
      <c r="F38" s="120">
        <v>5.0</v>
      </c>
      <c r="G38" s="120">
        <v>6.0</v>
      </c>
      <c r="H38" s="120">
        <v>7.0</v>
      </c>
      <c r="I38" s="120">
        <v>8.0</v>
      </c>
      <c r="J38" s="120">
        <v>9.0</v>
      </c>
      <c r="K38" s="120">
        <v>10.0</v>
      </c>
      <c r="L38" s="120">
        <v>11.0</v>
      </c>
      <c r="M38" s="120">
        <v>12.0</v>
      </c>
      <c r="N38" s="3"/>
    </row>
    <row r="39">
      <c r="A39" s="3"/>
      <c r="B39" s="58"/>
      <c r="C39" s="58"/>
      <c r="D39" s="58"/>
      <c r="E39" s="3"/>
      <c r="F39" s="3"/>
      <c r="G39" s="3"/>
      <c r="H39" s="3"/>
      <c r="I39" s="3"/>
      <c r="J39" s="3"/>
      <c r="K39" s="3"/>
      <c r="L39" s="3"/>
      <c r="M39" s="3"/>
      <c r="N39" s="3"/>
    </row>
    <row r="41">
      <c r="A41" s="119" t="str">
        <f>E3</f>
        <v>Test4</v>
      </c>
      <c r="B41" s="126">
        <v>1.0</v>
      </c>
      <c r="C41" s="126">
        <v>2.0</v>
      </c>
      <c r="D41" s="126">
        <v>3.0</v>
      </c>
      <c r="E41" s="126">
        <v>4.0</v>
      </c>
      <c r="F41" s="126">
        <v>5.0</v>
      </c>
      <c r="G41" s="126">
        <v>6.0</v>
      </c>
      <c r="H41" s="126">
        <v>7.0</v>
      </c>
      <c r="I41" s="126">
        <v>8.0</v>
      </c>
      <c r="J41" s="126">
        <v>9.0</v>
      </c>
      <c r="K41" s="126">
        <v>10.0</v>
      </c>
      <c r="L41" s="126">
        <v>11.0</v>
      </c>
      <c r="M41" s="126">
        <v>12.0</v>
      </c>
      <c r="N41" s="58"/>
    </row>
    <row r="42">
      <c r="A42" s="126" t="s">
        <v>58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9"/>
      <c r="N42" s="126" t="s">
        <v>58</v>
      </c>
    </row>
    <row r="43">
      <c r="A43" s="126" t="s">
        <v>59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9"/>
      <c r="N43" s="126" t="s">
        <v>59</v>
      </c>
    </row>
    <row r="44">
      <c r="A44" s="126" t="s">
        <v>60</v>
      </c>
      <c r="B44" s="137"/>
      <c r="C44" s="137"/>
      <c r="D44" s="137"/>
      <c r="E44" s="139"/>
      <c r="F44" s="137"/>
      <c r="G44" s="137"/>
      <c r="H44" s="137"/>
      <c r="I44" s="137"/>
      <c r="J44" s="137"/>
      <c r="K44" s="137"/>
      <c r="L44" s="138"/>
      <c r="M44" s="139"/>
      <c r="N44" s="126" t="s">
        <v>60</v>
      </c>
    </row>
    <row r="45">
      <c r="A45" s="126" t="s">
        <v>61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9"/>
      <c r="M45" s="139"/>
      <c r="N45" s="126" t="s">
        <v>61</v>
      </c>
    </row>
    <row r="46">
      <c r="A46" s="126" t="s">
        <v>62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9"/>
      <c r="M46" s="139"/>
      <c r="N46" s="126" t="s">
        <v>62</v>
      </c>
    </row>
    <row r="47">
      <c r="A47" s="126" t="s">
        <v>63</v>
      </c>
      <c r="B47" s="137"/>
      <c r="C47" s="137"/>
      <c r="D47" s="137"/>
      <c r="E47" s="137"/>
      <c r="F47" s="137"/>
      <c r="G47" s="137"/>
      <c r="H47" s="137"/>
      <c r="I47" s="137"/>
      <c r="J47" s="138"/>
      <c r="K47" s="137"/>
      <c r="L47" s="139"/>
      <c r="M47" s="139"/>
      <c r="N47" s="126" t="s">
        <v>63</v>
      </c>
    </row>
    <row r="48">
      <c r="A48" s="126" t="s">
        <v>64</v>
      </c>
      <c r="B48" s="137"/>
      <c r="C48" s="137"/>
      <c r="D48" s="137"/>
      <c r="E48" s="137"/>
      <c r="F48" s="137"/>
      <c r="G48" s="137"/>
      <c r="H48" s="137"/>
      <c r="I48" s="137"/>
      <c r="J48" s="138"/>
      <c r="K48" s="137"/>
      <c r="L48" s="139"/>
      <c r="M48" s="138"/>
      <c r="N48" s="126" t="s">
        <v>64</v>
      </c>
    </row>
    <row r="49">
      <c r="A49" s="126" t="s">
        <v>65</v>
      </c>
      <c r="B49" s="137"/>
      <c r="C49" s="139"/>
      <c r="D49" s="137"/>
      <c r="E49" s="137"/>
      <c r="F49" s="137"/>
      <c r="G49" s="137"/>
      <c r="H49" s="137"/>
      <c r="I49" s="138"/>
      <c r="J49" s="137"/>
      <c r="K49" s="137"/>
      <c r="L49" s="139"/>
      <c r="M49" s="140"/>
      <c r="N49" s="126" t="s">
        <v>65</v>
      </c>
    </row>
    <row r="50">
      <c r="A50" s="58"/>
      <c r="B50" s="126">
        <v>1.0</v>
      </c>
      <c r="C50" s="126">
        <v>2.0</v>
      </c>
      <c r="D50" s="126">
        <v>3.0</v>
      </c>
      <c r="E50" s="126">
        <v>4.0</v>
      </c>
      <c r="F50" s="126">
        <v>5.0</v>
      </c>
      <c r="G50" s="126">
        <v>6.0</v>
      </c>
      <c r="H50" s="126">
        <v>7.0</v>
      </c>
      <c r="I50" s="126">
        <v>8.0</v>
      </c>
      <c r="J50" s="126">
        <v>9.0</v>
      </c>
      <c r="K50" s="126">
        <v>10.0</v>
      </c>
      <c r="L50" s="126">
        <v>11.0</v>
      </c>
      <c r="M50" s="126">
        <v>12.0</v>
      </c>
      <c r="N50" s="3"/>
    </row>
    <row r="52">
      <c r="A52" s="73"/>
      <c r="B52" s="73"/>
      <c r="C52" s="73"/>
      <c r="D52" s="73"/>
    </row>
    <row r="53">
      <c r="A53" s="73"/>
      <c r="B53" s="73"/>
      <c r="C53" s="73"/>
      <c r="D53" s="73"/>
    </row>
    <row r="54">
      <c r="A54" s="73"/>
      <c r="B54" s="73"/>
      <c r="C54" s="73"/>
      <c r="D54" s="73"/>
    </row>
    <row r="55">
      <c r="A55" s="73"/>
      <c r="B55" s="73"/>
      <c r="C55" s="73"/>
      <c r="D55" s="73"/>
    </row>
    <row r="56">
      <c r="A56" s="73"/>
      <c r="B56" s="73"/>
      <c r="C56" s="141"/>
      <c r="D56" s="73"/>
    </row>
    <row r="57">
      <c r="A57" s="73"/>
      <c r="B57" s="73"/>
      <c r="C57" s="142"/>
      <c r="D57" s="73"/>
    </row>
    <row r="58">
      <c r="A58" s="73"/>
      <c r="B58" s="73"/>
      <c r="C58" s="142"/>
      <c r="D58" s="73"/>
    </row>
    <row r="59">
      <c r="A59" s="73"/>
      <c r="B59" s="73"/>
      <c r="C59" s="142"/>
      <c r="D59" s="73"/>
    </row>
    <row r="60">
      <c r="A60" s="73"/>
      <c r="B60" s="73"/>
      <c r="C60" s="143"/>
      <c r="D60" s="73"/>
    </row>
    <row r="61">
      <c r="A61" s="73"/>
      <c r="B61" s="73"/>
      <c r="C61" s="9"/>
      <c r="D61" s="73"/>
    </row>
    <row r="62">
      <c r="A62" s="73"/>
      <c r="B62" s="73"/>
      <c r="C62" s="9"/>
      <c r="D62" s="73"/>
    </row>
    <row r="63">
      <c r="A63" s="73"/>
      <c r="B63" s="73"/>
      <c r="C63" s="9"/>
      <c r="D63" s="73"/>
    </row>
    <row r="64">
      <c r="A64" s="73"/>
      <c r="B64" s="73"/>
      <c r="C64" s="9"/>
      <c r="D64" s="73"/>
    </row>
    <row r="65">
      <c r="A65" s="73"/>
      <c r="B65" s="73"/>
      <c r="C65" s="142"/>
      <c r="D65" s="73"/>
    </row>
    <row r="66">
      <c r="A66" s="73"/>
      <c r="B66" s="73"/>
      <c r="C66" s="142"/>
      <c r="D66" s="73"/>
    </row>
    <row r="67">
      <c r="A67" s="73"/>
      <c r="B67" s="73"/>
      <c r="C67" s="73"/>
      <c r="D67" s="73"/>
    </row>
    <row r="68">
      <c r="A68" s="73"/>
      <c r="B68" s="73"/>
      <c r="C68" s="73"/>
      <c r="D68" s="7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>
      <c r="A1033" s="3"/>
      <c r="B1033" s="3"/>
      <c r="C1033" s="3"/>
      <c r="D1033" s="3"/>
      <c r="E1033" s="3"/>
      <c r="F1033" s="3"/>
      <c r="G1033" s="3"/>
      <c r="H1033" s="3"/>
      <c r="I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>
      <c r="A1034" s="3"/>
      <c r="B1034" s="3"/>
      <c r="C1034" s="3"/>
      <c r="D1034" s="3"/>
      <c r="E1034" s="3"/>
      <c r="F1034" s="3"/>
      <c r="G1034" s="3"/>
      <c r="H1034" s="3"/>
      <c r="I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09" t="s">
        <v>57</v>
      </c>
      <c r="B1" s="110"/>
      <c r="C1" s="28"/>
      <c r="D1" s="111"/>
      <c r="E1" s="111"/>
      <c r="F1" s="112"/>
      <c r="G1" s="113"/>
      <c r="H1" s="114"/>
      <c r="I1" s="115"/>
      <c r="J1" s="116"/>
      <c r="K1" s="116"/>
      <c r="L1" s="112"/>
      <c r="M1" s="112"/>
      <c r="N1" s="3"/>
    </row>
    <row r="2">
      <c r="A2" s="117">
        <v>5.0</v>
      </c>
      <c r="B2" s="118">
        <v>6.0</v>
      </c>
      <c r="C2" s="28"/>
      <c r="D2" s="21" t="str">
        <f>'Run set up notes'!E22</f>
        <v>Test5</v>
      </c>
      <c r="E2" s="21" t="str">
        <f>'Run set up notes'!F22</f>
        <v>Test6</v>
      </c>
      <c r="F2" s="112"/>
      <c r="G2" s="113"/>
      <c r="H2" s="114"/>
      <c r="I2" s="115"/>
      <c r="J2" s="116"/>
      <c r="K2" s="116"/>
      <c r="L2" s="112"/>
      <c r="M2" s="112"/>
      <c r="N2" s="3"/>
    </row>
    <row r="3">
      <c r="A3" s="117">
        <v>7.0</v>
      </c>
      <c r="B3" s="118">
        <v>8.0</v>
      </c>
      <c r="C3" s="28"/>
      <c r="D3" s="21" t="str">
        <f>'Run set up notes'!E23</f>
        <v>Test7</v>
      </c>
      <c r="E3" s="21" t="str">
        <f>'Run set up notes'!F23</f>
        <v>Test8</v>
      </c>
      <c r="F3" s="112"/>
      <c r="G3" s="113"/>
      <c r="H3" s="114"/>
      <c r="I3" s="115"/>
      <c r="K3" s="116"/>
      <c r="L3" s="112"/>
      <c r="M3" s="112"/>
      <c r="N3" s="3"/>
    </row>
    <row r="4">
      <c r="A4" s="5"/>
      <c r="B4" s="112"/>
      <c r="C4" s="112"/>
      <c r="E4" s="112"/>
      <c r="F4" s="112"/>
      <c r="G4" s="113"/>
      <c r="H4" s="114"/>
      <c r="I4" s="115"/>
      <c r="J4" s="116"/>
      <c r="K4" s="114"/>
      <c r="L4" s="112"/>
      <c r="M4" s="112"/>
      <c r="N4" s="3"/>
    </row>
    <row r="5">
      <c r="A5" s="5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3"/>
    </row>
    <row r="6">
      <c r="A6" s="119" t="str">
        <f>D2</f>
        <v>Test5</v>
      </c>
      <c r="B6" s="120">
        <v>1.0</v>
      </c>
      <c r="C6" s="120">
        <v>2.0</v>
      </c>
      <c r="D6" s="120">
        <v>3.0</v>
      </c>
      <c r="E6" s="120">
        <v>4.0</v>
      </c>
      <c r="F6" s="120">
        <v>5.0</v>
      </c>
      <c r="G6" s="120">
        <v>6.0</v>
      </c>
      <c r="H6" s="120">
        <v>7.0</v>
      </c>
      <c r="I6" s="120">
        <v>8.0</v>
      </c>
      <c r="J6" s="120">
        <v>9.0</v>
      </c>
      <c r="K6" s="120">
        <v>10.0</v>
      </c>
      <c r="L6" s="120">
        <v>11.0</v>
      </c>
      <c r="M6" s="120">
        <v>12.0</v>
      </c>
      <c r="N6" s="58"/>
    </row>
    <row r="7">
      <c r="A7" s="120" t="s">
        <v>58</v>
      </c>
      <c r="B7" s="127"/>
      <c r="C7" s="127"/>
      <c r="D7" s="127"/>
      <c r="E7" s="127"/>
      <c r="F7" s="127"/>
      <c r="G7" s="127"/>
      <c r="H7" s="127"/>
      <c r="I7" s="127"/>
      <c r="J7" s="127"/>
      <c r="K7" s="128"/>
      <c r="L7" s="128"/>
      <c r="M7" s="129"/>
      <c r="N7" s="120" t="s">
        <v>58</v>
      </c>
    </row>
    <row r="8">
      <c r="A8" s="120" t="s">
        <v>59</v>
      </c>
      <c r="B8" s="127"/>
      <c r="C8" s="127"/>
      <c r="D8" s="127"/>
      <c r="E8" s="127"/>
      <c r="F8" s="127"/>
      <c r="G8" s="127"/>
      <c r="H8" s="127"/>
      <c r="I8" s="127"/>
      <c r="J8" s="127"/>
      <c r="K8" s="128"/>
      <c r="L8" s="128"/>
      <c r="M8" s="129"/>
      <c r="N8" s="120" t="s">
        <v>59</v>
      </c>
    </row>
    <row r="9">
      <c r="A9" s="120" t="s">
        <v>60</v>
      </c>
      <c r="B9" s="128"/>
      <c r="C9" s="128"/>
      <c r="D9" s="128"/>
      <c r="E9" s="130"/>
      <c r="F9" s="127"/>
      <c r="G9" s="127"/>
      <c r="H9" s="127"/>
      <c r="I9" s="127"/>
      <c r="J9" s="127"/>
      <c r="K9" s="128"/>
      <c r="L9" s="129"/>
      <c r="M9" s="129"/>
      <c r="N9" s="120" t="s">
        <v>60</v>
      </c>
    </row>
    <row r="10">
      <c r="A10" s="120" t="s">
        <v>61</v>
      </c>
      <c r="B10" s="128"/>
      <c r="C10" s="128"/>
      <c r="D10" s="128"/>
      <c r="E10" s="128"/>
      <c r="F10" s="127"/>
      <c r="G10" s="127"/>
      <c r="H10" s="127"/>
      <c r="I10" s="127"/>
      <c r="J10" s="127"/>
      <c r="K10" s="128"/>
      <c r="L10" s="129"/>
      <c r="M10" s="129"/>
      <c r="N10" s="120" t="s">
        <v>61</v>
      </c>
    </row>
    <row r="11">
      <c r="A11" s="120" t="s">
        <v>62</v>
      </c>
      <c r="B11" s="131"/>
      <c r="C11" s="128"/>
      <c r="D11" s="128"/>
      <c r="E11" s="128"/>
      <c r="F11" s="127"/>
      <c r="G11" s="127"/>
      <c r="H11" s="127"/>
      <c r="I11" s="127"/>
      <c r="J11" s="127"/>
      <c r="K11" s="128"/>
      <c r="L11" s="129"/>
      <c r="M11" s="129"/>
      <c r="N11" s="120" t="s">
        <v>62</v>
      </c>
    </row>
    <row r="12">
      <c r="A12" s="120" t="s">
        <v>63</v>
      </c>
      <c r="B12" s="128"/>
      <c r="C12" s="128"/>
      <c r="D12" s="128"/>
      <c r="E12" s="128"/>
      <c r="F12" s="127"/>
      <c r="G12" s="127"/>
      <c r="H12" s="127"/>
      <c r="I12" s="127"/>
      <c r="J12" s="127"/>
      <c r="K12" s="128"/>
      <c r="L12" s="129"/>
      <c r="M12" s="132"/>
      <c r="N12" s="120" t="s">
        <v>63</v>
      </c>
    </row>
    <row r="13">
      <c r="A13" s="120" t="s">
        <v>64</v>
      </c>
      <c r="B13" s="128"/>
      <c r="C13" s="128"/>
      <c r="D13" s="128"/>
      <c r="E13" s="128"/>
      <c r="F13" s="127"/>
      <c r="G13" s="127"/>
      <c r="H13" s="127"/>
      <c r="I13" s="127"/>
      <c r="J13" s="127"/>
      <c r="K13" s="128"/>
      <c r="L13" s="129"/>
      <c r="M13" s="132"/>
      <c r="N13" s="120" t="s">
        <v>64</v>
      </c>
    </row>
    <row r="14">
      <c r="A14" s="120" t="s">
        <v>65</v>
      </c>
      <c r="B14" s="128"/>
      <c r="C14" s="133"/>
      <c r="D14" s="128"/>
      <c r="E14" s="128"/>
      <c r="F14" s="127"/>
      <c r="G14" s="127"/>
      <c r="H14" s="127"/>
      <c r="I14" s="127"/>
      <c r="J14" s="127"/>
      <c r="K14" s="128"/>
      <c r="L14" s="132"/>
      <c r="M14" s="132"/>
      <c r="N14" s="120" t="s">
        <v>65</v>
      </c>
    </row>
    <row r="15">
      <c r="A15" s="58"/>
      <c r="B15" s="120">
        <v>1.0</v>
      </c>
      <c r="C15" s="120">
        <v>2.0</v>
      </c>
      <c r="D15" s="120">
        <v>3.0</v>
      </c>
      <c r="E15" s="120">
        <v>4.0</v>
      </c>
      <c r="F15" s="120">
        <v>5.0</v>
      </c>
      <c r="G15" s="120">
        <v>6.0</v>
      </c>
      <c r="H15" s="120">
        <v>7.0</v>
      </c>
      <c r="I15" s="120">
        <v>8.0</v>
      </c>
      <c r="J15" s="120">
        <v>9.0</v>
      </c>
      <c r="K15" s="120">
        <v>10.0</v>
      </c>
      <c r="L15" s="120">
        <v>11.0</v>
      </c>
      <c r="M15" s="120">
        <v>12.0</v>
      </c>
      <c r="N15" s="3"/>
    </row>
    <row r="17">
      <c r="A17" s="125" t="str">
        <f>E2</f>
        <v>Test6</v>
      </c>
      <c r="B17" s="126">
        <v>1.0</v>
      </c>
      <c r="C17" s="126">
        <v>2.0</v>
      </c>
      <c r="D17" s="126">
        <v>3.0</v>
      </c>
      <c r="E17" s="126">
        <v>4.0</v>
      </c>
      <c r="F17" s="126">
        <v>5.0</v>
      </c>
      <c r="G17" s="126">
        <v>6.0</v>
      </c>
      <c r="H17" s="126">
        <v>7.0</v>
      </c>
      <c r="I17" s="126">
        <v>8.0</v>
      </c>
      <c r="J17" s="126">
        <v>9.0</v>
      </c>
      <c r="K17" s="126">
        <v>10.0</v>
      </c>
      <c r="L17" s="126">
        <v>11.0</v>
      </c>
      <c r="M17" s="126">
        <v>12.0</v>
      </c>
      <c r="N17" s="58"/>
    </row>
    <row r="18">
      <c r="A18" s="126" t="s">
        <v>58</v>
      </c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26" t="s">
        <v>58</v>
      </c>
    </row>
    <row r="19">
      <c r="A19" s="126" t="s">
        <v>59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26" t="s">
        <v>59</v>
      </c>
    </row>
    <row r="20">
      <c r="A20" s="126" t="s">
        <v>60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26" t="s">
        <v>60</v>
      </c>
    </row>
    <row r="21">
      <c r="A21" s="126" t="s">
        <v>61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26" t="s">
        <v>61</v>
      </c>
    </row>
    <row r="22">
      <c r="A22" s="126" t="s">
        <v>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26" t="s">
        <v>62</v>
      </c>
    </row>
    <row r="23">
      <c r="A23" s="126" t="s">
        <v>63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26" t="s">
        <v>63</v>
      </c>
    </row>
    <row r="24">
      <c r="A24" s="126" t="s">
        <v>64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26" t="s">
        <v>64</v>
      </c>
    </row>
    <row r="25">
      <c r="A25" s="126" t="s">
        <v>65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26" t="s">
        <v>65</v>
      </c>
    </row>
    <row r="26">
      <c r="A26" s="58"/>
      <c r="B26" s="126">
        <v>1.0</v>
      </c>
      <c r="C26" s="126">
        <v>2.0</v>
      </c>
      <c r="D26" s="126">
        <v>3.0</v>
      </c>
      <c r="E26" s="126">
        <v>4.0</v>
      </c>
      <c r="F26" s="126">
        <v>5.0</v>
      </c>
      <c r="G26" s="126">
        <v>6.0</v>
      </c>
      <c r="H26" s="126">
        <v>7.0</v>
      </c>
      <c r="I26" s="126">
        <v>8.0</v>
      </c>
      <c r="J26" s="126">
        <v>9.0</v>
      </c>
      <c r="K26" s="126">
        <v>10.0</v>
      </c>
      <c r="L26" s="126">
        <v>11.0</v>
      </c>
      <c r="M26" s="126">
        <v>12.0</v>
      </c>
      <c r="N26" s="3"/>
    </row>
    <row r="29">
      <c r="A29" s="135" t="str">
        <f>D3</f>
        <v>Test7</v>
      </c>
      <c r="B29" s="120">
        <v>1.0</v>
      </c>
      <c r="C29" s="120">
        <v>2.0</v>
      </c>
      <c r="D29" s="120">
        <v>3.0</v>
      </c>
      <c r="E29" s="120">
        <v>4.0</v>
      </c>
      <c r="F29" s="120">
        <v>5.0</v>
      </c>
      <c r="G29" s="120">
        <v>6.0</v>
      </c>
      <c r="H29" s="120">
        <v>7.0</v>
      </c>
      <c r="I29" s="120">
        <v>8.0</v>
      </c>
      <c r="J29" s="120">
        <v>9.0</v>
      </c>
      <c r="K29" s="120">
        <v>10.0</v>
      </c>
      <c r="L29" s="120">
        <v>11.0</v>
      </c>
      <c r="M29" s="120">
        <v>12.0</v>
      </c>
      <c r="N29" s="58"/>
    </row>
    <row r="30">
      <c r="A30" s="120" t="s">
        <v>58</v>
      </c>
      <c r="B30" s="136"/>
      <c r="C30" s="137"/>
      <c r="D30" s="137"/>
      <c r="E30" s="137"/>
      <c r="F30" s="137"/>
      <c r="G30" s="138"/>
      <c r="H30" s="137"/>
      <c r="I30" s="137"/>
      <c r="J30" s="137"/>
      <c r="K30" s="137"/>
      <c r="L30" s="137"/>
      <c r="M30" s="138"/>
      <c r="N30" s="120" t="s">
        <v>58</v>
      </c>
    </row>
    <row r="31">
      <c r="A31" s="120" t="s">
        <v>59</v>
      </c>
      <c r="B31" s="137"/>
      <c r="C31" s="137"/>
      <c r="D31" s="138"/>
      <c r="E31" s="137"/>
      <c r="F31" s="137"/>
      <c r="G31" s="137"/>
      <c r="H31" s="137"/>
      <c r="I31" s="137"/>
      <c r="J31" s="137"/>
      <c r="K31" s="137"/>
      <c r="L31" s="137"/>
      <c r="M31" s="138"/>
      <c r="N31" s="120" t="s">
        <v>59</v>
      </c>
    </row>
    <row r="32">
      <c r="A32" s="120" t="s">
        <v>60</v>
      </c>
      <c r="B32" s="137"/>
      <c r="C32" s="137"/>
      <c r="D32" s="137"/>
      <c r="E32" s="139"/>
      <c r="F32" s="137"/>
      <c r="G32" s="137"/>
      <c r="H32" s="137"/>
      <c r="I32" s="137"/>
      <c r="J32" s="137"/>
      <c r="K32" s="137"/>
      <c r="L32" s="139"/>
      <c r="M32" s="138"/>
      <c r="N32" s="120" t="s">
        <v>60</v>
      </c>
    </row>
    <row r="33">
      <c r="A33" s="120" t="s">
        <v>61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9"/>
      <c r="M33" s="138"/>
      <c r="N33" s="120" t="s">
        <v>61</v>
      </c>
    </row>
    <row r="34">
      <c r="A34" s="120" t="s">
        <v>62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8"/>
      <c r="M34" s="138"/>
      <c r="N34" s="120" t="s">
        <v>62</v>
      </c>
    </row>
    <row r="35">
      <c r="A35" s="120" t="s">
        <v>63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8"/>
      <c r="M35" s="138"/>
      <c r="N35" s="120" t="s">
        <v>63</v>
      </c>
    </row>
    <row r="36">
      <c r="A36" s="120" t="s">
        <v>64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8"/>
      <c r="M36" s="138"/>
      <c r="N36" s="120" t="s">
        <v>64</v>
      </c>
    </row>
    <row r="37">
      <c r="A37" s="120" t="s">
        <v>65</v>
      </c>
      <c r="B37" s="137"/>
      <c r="C37" s="139"/>
      <c r="D37" s="137"/>
      <c r="E37" s="137"/>
      <c r="F37" s="137"/>
      <c r="G37" s="137"/>
      <c r="H37" s="137"/>
      <c r="I37" s="137"/>
      <c r="J37" s="137"/>
      <c r="K37" s="137"/>
      <c r="L37" s="138"/>
      <c r="M37" s="138"/>
      <c r="N37" s="120" t="s">
        <v>65</v>
      </c>
    </row>
    <row r="38">
      <c r="A38" s="58"/>
      <c r="B38" s="120">
        <v>1.0</v>
      </c>
      <c r="C38" s="120">
        <v>2.0</v>
      </c>
      <c r="D38" s="120">
        <v>3.0</v>
      </c>
      <c r="E38" s="120">
        <v>4.0</v>
      </c>
      <c r="F38" s="120">
        <v>5.0</v>
      </c>
      <c r="G38" s="120">
        <v>6.0</v>
      </c>
      <c r="H38" s="120">
        <v>7.0</v>
      </c>
      <c r="I38" s="120">
        <v>8.0</v>
      </c>
      <c r="J38" s="120">
        <v>9.0</v>
      </c>
      <c r="K38" s="120">
        <v>10.0</v>
      </c>
      <c r="L38" s="120">
        <v>11.0</v>
      </c>
      <c r="M38" s="120">
        <v>12.0</v>
      </c>
      <c r="N38" s="3"/>
    </row>
    <row r="39">
      <c r="A39" s="3"/>
      <c r="B39" s="58"/>
      <c r="C39" s="58"/>
      <c r="D39" s="58"/>
      <c r="E39" s="3"/>
      <c r="F39" s="3"/>
      <c r="G39" s="3"/>
      <c r="H39" s="3"/>
      <c r="I39" s="3"/>
      <c r="J39" s="3"/>
      <c r="K39" s="3"/>
      <c r="L39" s="3"/>
      <c r="M39" s="3"/>
      <c r="N39" s="3"/>
    </row>
    <row r="41">
      <c r="A41" s="119" t="str">
        <f>E3</f>
        <v>Test8</v>
      </c>
      <c r="B41" s="126">
        <v>1.0</v>
      </c>
      <c r="C41" s="126">
        <v>2.0</v>
      </c>
      <c r="D41" s="126">
        <v>3.0</v>
      </c>
      <c r="E41" s="126">
        <v>4.0</v>
      </c>
      <c r="F41" s="126">
        <v>5.0</v>
      </c>
      <c r="G41" s="126">
        <v>6.0</v>
      </c>
      <c r="H41" s="126">
        <v>7.0</v>
      </c>
      <c r="I41" s="126">
        <v>8.0</v>
      </c>
      <c r="J41" s="126">
        <v>9.0</v>
      </c>
      <c r="K41" s="126">
        <v>10.0</v>
      </c>
      <c r="L41" s="126">
        <v>11.0</v>
      </c>
      <c r="M41" s="126">
        <v>12.0</v>
      </c>
      <c r="N41" s="58"/>
    </row>
    <row r="42">
      <c r="A42" s="126" t="s">
        <v>58</v>
      </c>
      <c r="B42" s="10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7"/>
      <c r="N42" s="126" t="s">
        <v>58</v>
      </c>
    </row>
    <row r="43">
      <c r="A43" s="126" t="s">
        <v>59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7"/>
      <c r="N43" s="126" t="s">
        <v>59</v>
      </c>
    </row>
    <row r="44">
      <c r="A44" s="126" t="s">
        <v>60</v>
      </c>
      <c r="B44" s="146"/>
      <c r="C44" s="146"/>
      <c r="D44" s="146"/>
      <c r="E44" s="147"/>
      <c r="F44" s="146"/>
      <c r="G44" s="146"/>
      <c r="H44" s="146"/>
      <c r="I44" s="146"/>
      <c r="J44" s="146"/>
      <c r="K44" s="146"/>
      <c r="L44" s="147"/>
      <c r="M44" s="147"/>
      <c r="N44" s="126" t="s">
        <v>60</v>
      </c>
    </row>
    <row r="45">
      <c r="A45" s="126" t="s">
        <v>61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  <c r="M45" s="147"/>
      <c r="N45" s="126" t="s">
        <v>61</v>
      </c>
    </row>
    <row r="46">
      <c r="A46" s="126" t="s">
        <v>62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7"/>
      <c r="M46" s="147"/>
      <c r="N46" s="126" t="s">
        <v>62</v>
      </c>
    </row>
    <row r="47">
      <c r="A47" s="126" t="s">
        <v>63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9"/>
      <c r="M47" s="149"/>
      <c r="N47" s="126" t="s">
        <v>63</v>
      </c>
    </row>
    <row r="48">
      <c r="A48" s="126" t="s">
        <v>64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9"/>
      <c r="M48" s="149"/>
      <c r="N48" s="126" t="s">
        <v>64</v>
      </c>
    </row>
    <row r="49">
      <c r="A49" s="126" t="s">
        <v>65</v>
      </c>
      <c r="B49" s="148"/>
      <c r="C49" s="149"/>
      <c r="D49" s="148"/>
      <c r="E49" s="148"/>
      <c r="F49" s="148"/>
      <c r="G49" s="148"/>
      <c r="H49" s="148"/>
      <c r="I49" s="148"/>
      <c r="J49" s="148"/>
      <c r="K49" s="148"/>
      <c r="L49" s="149"/>
      <c r="M49" s="149"/>
      <c r="N49" s="126" t="s">
        <v>65</v>
      </c>
    </row>
    <row r="50">
      <c r="A50" s="58"/>
      <c r="B50" s="126">
        <v>1.0</v>
      </c>
      <c r="C50" s="126">
        <v>2.0</v>
      </c>
      <c r="D50" s="126">
        <v>3.0</v>
      </c>
      <c r="E50" s="126">
        <v>4.0</v>
      </c>
      <c r="F50" s="126">
        <v>5.0</v>
      </c>
      <c r="G50" s="126">
        <v>6.0</v>
      </c>
      <c r="H50" s="126">
        <v>7.0</v>
      </c>
      <c r="I50" s="126">
        <v>8.0</v>
      </c>
      <c r="J50" s="126">
        <v>9.0</v>
      </c>
      <c r="K50" s="126">
        <v>10.0</v>
      </c>
      <c r="L50" s="126">
        <v>11.0</v>
      </c>
      <c r="M50" s="126">
        <v>12.0</v>
      </c>
      <c r="N50" s="3"/>
    </row>
    <row r="52">
      <c r="A52" s="73"/>
      <c r="B52" s="73"/>
      <c r="C52" s="73"/>
      <c r="D52" s="73"/>
    </row>
    <row r="53">
      <c r="A53" s="73"/>
      <c r="B53" s="73"/>
      <c r="C53" s="73"/>
      <c r="D53" s="73"/>
    </row>
    <row r="54">
      <c r="A54" s="73"/>
      <c r="B54" s="73"/>
      <c r="C54" s="73"/>
      <c r="D54" s="73"/>
    </row>
    <row r="55">
      <c r="A55" s="73"/>
      <c r="B55" s="73"/>
      <c r="C55" s="73"/>
      <c r="D55" s="73"/>
    </row>
    <row r="56">
      <c r="A56" s="73"/>
      <c r="B56" s="73"/>
      <c r="C56" s="141"/>
      <c r="D56" s="73"/>
    </row>
    <row r="57">
      <c r="A57" s="73"/>
      <c r="B57" s="73"/>
      <c r="C57" s="142"/>
      <c r="D57" s="73"/>
    </row>
    <row r="58">
      <c r="A58" s="73"/>
      <c r="B58" s="73"/>
      <c r="C58" s="142"/>
      <c r="D58" s="73"/>
    </row>
    <row r="59">
      <c r="A59" s="73"/>
      <c r="B59" s="73"/>
      <c r="C59" s="142"/>
      <c r="D59" s="73"/>
    </row>
    <row r="60">
      <c r="A60" s="73"/>
      <c r="B60" s="73"/>
      <c r="C60" s="143"/>
      <c r="D60" s="73"/>
    </row>
    <row r="61">
      <c r="A61" s="73"/>
      <c r="B61" s="73"/>
      <c r="C61" s="9"/>
      <c r="D61" s="73"/>
    </row>
    <row r="62">
      <c r="A62" s="73"/>
      <c r="B62" s="73"/>
      <c r="C62" s="9"/>
      <c r="D62" s="73"/>
    </row>
    <row r="63">
      <c r="A63" s="73"/>
      <c r="B63" s="73"/>
      <c r="C63" s="9"/>
      <c r="D63" s="73"/>
    </row>
    <row r="64">
      <c r="A64" s="73"/>
      <c r="B64" s="73"/>
      <c r="C64" s="9"/>
      <c r="D64" s="73"/>
    </row>
    <row r="65">
      <c r="A65" s="73"/>
      <c r="B65" s="73"/>
      <c r="C65" s="142"/>
      <c r="D65" s="73"/>
    </row>
    <row r="66">
      <c r="A66" s="73"/>
      <c r="B66" s="73"/>
      <c r="C66" s="142"/>
      <c r="D66" s="73"/>
    </row>
    <row r="67">
      <c r="A67" s="73"/>
      <c r="B67" s="73"/>
      <c r="C67" s="73"/>
      <c r="D67" s="73"/>
    </row>
    <row r="68">
      <c r="A68" s="73"/>
      <c r="B68" s="73"/>
      <c r="C68" s="73"/>
      <c r="D68" s="73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50"/>
      <c r="B1" s="110"/>
      <c r="C1" s="28"/>
      <c r="D1" s="111"/>
      <c r="E1" s="111"/>
      <c r="F1" s="112"/>
      <c r="G1" s="113"/>
      <c r="H1" s="114"/>
      <c r="I1" s="115"/>
      <c r="J1" s="116"/>
      <c r="K1" s="116"/>
      <c r="L1" s="112"/>
      <c r="M1" s="112"/>
      <c r="N1" s="3"/>
    </row>
    <row r="2">
      <c r="A2" s="117">
        <v>9.0</v>
      </c>
      <c r="B2" s="118">
        <v>10.0</v>
      </c>
      <c r="C2" s="28"/>
      <c r="D2" s="38" t="s">
        <v>66</v>
      </c>
      <c r="E2" s="151" t="s">
        <v>67</v>
      </c>
      <c r="F2" s="112"/>
      <c r="G2" s="113"/>
      <c r="H2" s="38" t="s">
        <v>66</v>
      </c>
      <c r="I2" s="39" t="s">
        <v>68</v>
      </c>
      <c r="J2" s="116"/>
      <c r="K2" s="116"/>
      <c r="L2" s="112"/>
      <c r="M2" s="112"/>
      <c r="N2" s="3"/>
    </row>
    <row r="3">
      <c r="A3" s="117">
        <v>11.0</v>
      </c>
      <c r="B3" s="118">
        <v>12.0</v>
      </c>
      <c r="C3" s="28"/>
      <c r="D3" s="21" t="s">
        <v>22</v>
      </c>
      <c r="E3" s="22" t="s">
        <v>23</v>
      </c>
      <c r="F3" s="112"/>
      <c r="G3" s="113"/>
      <c r="H3" s="21" t="s">
        <v>22</v>
      </c>
      <c r="I3" s="22" t="s">
        <v>23</v>
      </c>
      <c r="K3" s="116"/>
      <c r="L3" s="112"/>
      <c r="M3" s="112"/>
      <c r="N3" s="3"/>
    </row>
    <row r="4">
      <c r="A4" s="5" t="s">
        <v>8</v>
      </c>
      <c r="B4" s="112"/>
      <c r="C4" s="112"/>
      <c r="E4" s="112"/>
      <c r="F4" s="112"/>
      <c r="G4" s="113"/>
      <c r="H4" s="114"/>
      <c r="I4" s="115"/>
      <c r="J4" s="116"/>
      <c r="K4" s="114"/>
      <c r="L4" s="112"/>
      <c r="M4" s="112"/>
      <c r="N4" s="3"/>
    </row>
    <row r="5">
      <c r="A5" s="5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3"/>
    </row>
    <row r="6">
      <c r="A6" s="152" t="str">
        <f>D2</f>
        <v>1976 (plate already made from V17)</v>
      </c>
      <c r="B6" s="120">
        <v>1.0</v>
      </c>
      <c r="C6" s="120">
        <v>2.0</v>
      </c>
      <c r="D6" s="120">
        <v>3.0</v>
      </c>
      <c r="E6" s="120">
        <v>4.0</v>
      </c>
      <c r="F6" s="120">
        <v>5.0</v>
      </c>
      <c r="G6" s="120">
        <v>6.0</v>
      </c>
      <c r="H6" s="120">
        <v>7.0</v>
      </c>
      <c r="I6" s="120">
        <v>8.0</v>
      </c>
      <c r="J6" s="120">
        <v>9.0</v>
      </c>
      <c r="K6" s="120">
        <v>10.0</v>
      </c>
      <c r="L6" s="120">
        <v>11.0</v>
      </c>
      <c r="M6" s="120">
        <v>12.0</v>
      </c>
      <c r="N6" s="58"/>
    </row>
    <row r="7">
      <c r="A7" s="120" t="s">
        <v>58</v>
      </c>
      <c r="B7" s="136" t="s">
        <v>69</v>
      </c>
      <c r="C7" s="137" t="s">
        <v>70</v>
      </c>
      <c r="D7" s="137" t="s">
        <v>71</v>
      </c>
      <c r="E7" s="137" t="s">
        <v>72</v>
      </c>
      <c r="F7" s="137" t="s">
        <v>73</v>
      </c>
      <c r="G7" s="137" t="s">
        <v>74</v>
      </c>
      <c r="H7" s="137" t="s">
        <v>75</v>
      </c>
      <c r="I7" s="137" t="s">
        <v>76</v>
      </c>
      <c r="J7" s="137" t="s">
        <v>77</v>
      </c>
      <c r="K7" s="137" t="s">
        <v>78</v>
      </c>
      <c r="L7" s="137" t="s">
        <v>79</v>
      </c>
      <c r="M7" s="139" t="s">
        <v>80</v>
      </c>
      <c r="N7" s="120" t="s">
        <v>58</v>
      </c>
    </row>
    <row r="8">
      <c r="A8" s="120" t="s">
        <v>59</v>
      </c>
      <c r="B8" s="137" t="s">
        <v>81</v>
      </c>
      <c r="C8" s="137" t="s">
        <v>82</v>
      </c>
      <c r="D8" s="137" t="s">
        <v>83</v>
      </c>
      <c r="E8" s="137" t="s">
        <v>84</v>
      </c>
      <c r="F8" s="137" t="s">
        <v>85</v>
      </c>
      <c r="G8" s="137" t="s">
        <v>86</v>
      </c>
      <c r="H8" s="137" t="s">
        <v>87</v>
      </c>
      <c r="I8" s="137" t="s">
        <v>88</v>
      </c>
      <c r="J8" s="137" t="s">
        <v>89</v>
      </c>
      <c r="K8" s="137" t="s">
        <v>90</v>
      </c>
      <c r="L8" s="137" t="s">
        <v>91</v>
      </c>
      <c r="M8" s="139" t="s">
        <v>92</v>
      </c>
      <c r="N8" s="120" t="s">
        <v>59</v>
      </c>
    </row>
    <row r="9">
      <c r="A9" s="120" t="s">
        <v>60</v>
      </c>
      <c r="B9" s="137" t="s">
        <v>93</v>
      </c>
      <c r="C9" s="137" t="s">
        <v>94</v>
      </c>
      <c r="D9" s="137" t="s">
        <v>95</v>
      </c>
      <c r="E9" s="139" t="s">
        <v>96</v>
      </c>
      <c r="F9" s="137" t="s">
        <v>97</v>
      </c>
      <c r="G9" s="137" t="s">
        <v>98</v>
      </c>
      <c r="H9" s="137" t="s">
        <v>99</v>
      </c>
      <c r="I9" s="137" t="s">
        <v>100</v>
      </c>
      <c r="J9" s="137" t="s">
        <v>101</v>
      </c>
      <c r="K9" s="137" t="s">
        <v>102</v>
      </c>
      <c r="L9" s="153" t="s">
        <v>103</v>
      </c>
      <c r="M9" s="139" t="s">
        <v>104</v>
      </c>
      <c r="N9" s="120" t="s">
        <v>60</v>
      </c>
    </row>
    <row r="10">
      <c r="A10" s="120" t="s">
        <v>61</v>
      </c>
      <c r="B10" s="137" t="s">
        <v>105</v>
      </c>
      <c r="C10" s="137" t="s">
        <v>106</v>
      </c>
      <c r="D10" s="137" t="s">
        <v>107</v>
      </c>
      <c r="E10" s="137" t="s">
        <v>108</v>
      </c>
      <c r="F10" s="137" t="s">
        <v>109</v>
      </c>
      <c r="G10" s="137" t="s">
        <v>110</v>
      </c>
      <c r="H10" s="137" t="s">
        <v>111</v>
      </c>
      <c r="I10" s="137" t="s">
        <v>112</v>
      </c>
      <c r="J10" s="137" t="s">
        <v>113</v>
      </c>
      <c r="K10" s="137" t="s">
        <v>114</v>
      </c>
      <c r="L10" s="139" t="s">
        <v>115</v>
      </c>
      <c r="M10" s="139" t="s">
        <v>116</v>
      </c>
      <c r="N10" s="120" t="s">
        <v>61</v>
      </c>
    </row>
    <row r="11">
      <c r="A11" s="120" t="s">
        <v>62</v>
      </c>
      <c r="B11" s="137" t="s">
        <v>117</v>
      </c>
      <c r="C11" s="137" t="s">
        <v>118</v>
      </c>
      <c r="D11" s="137" t="s">
        <v>119</v>
      </c>
      <c r="E11" s="137" t="s">
        <v>120</v>
      </c>
      <c r="F11" s="137" t="s">
        <v>121</v>
      </c>
      <c r="G11" s="137" t="s">
        <v>122</v>
      </c>
      <c r="H11" s="137" t="s">
        <v>123</v>
      </c>
      <c r="I11" s="137" t="s">
        <v>124</v>
      </c>
      <c r="J11" s="137" t="s">
        <v>125</v>
      </c>
      <c r="K11" s="137" t="s">
        <v>126</v>
      </c>
      <c r="L11" s="139" t="s">
        <v>127</v>
      </c>
      <c r="M11" s="139" t="s">
        <v>128</v>
      </c>
      <c r="N11" s="120" t="s">
        <v>62</v>
      </c>
    </row>
    <row r="12">
      <c r="A12" s="120" t="s">
        <v>63</v>
      </c>
      <c r="B12" s="137" t="s">
        <v>129</v>
      </c>
      <c r="C12" s="137" t="s">
        <v>130</v>
      </c>
      <c r="D12" s="137" t="s">
        <v>131</v>
      </c>
      <c r="E12" s="137" t="s">
        <v>132</v>
      </c>
      <c r="F12" s="137" t="s">
        <v>133</v>
      </c>
      <c r="G12" s="137" t="s">
        <v>134</v>
      </c>
      <c r="H12" s="137" t="s">
        <v>135</v>
      </c>
      <c r="I12" s="137" t="s">
        <v>136</v>
      </c>
      <c r="J12" s="153" t="s">
        <v>137</v>
      </c>
      <c r="K12" s="137" t="s">
        <v>138</v>
      </c>
      <c r="L12" s="139" t="s">
        <v>139</v>
      </c>
      <c r="M12" s="139" t="s">
        <v>140</v>
      </c>
      <c r="N12" s="120" t="s">
        <v>63</v>
      </c>
    </row>
    <row r="13">
      <c r="A13" s="120" t="s">
        <v>64</v>
      </c>
      <c r="B13" s="137" t="s">
        <v>141</v>
      </c>
      <c r="C13" s="137" t="s">
        <v>142</v>
      </c>
      <c r="D13" s="137" t="s">
        <v>143</v>
      </c>
      <c r="E13" s="137" t="s">
        <v>144</v>
      </c>
      <c r="F13" s="137" t="s">
        <v>145</v>
      </c>
      <c r="G13" s="137" t="s">
        <v>146</v>
      </c>
      <c r="H13" s="137" t="s">
        <v>147</v>
      </c>
      <c r="I13" s="137" t="s">
        <v>148</v>
      </c>
      <c r="J13" s="153" t="s">
        <v>137</v>
      </c>
      <c r="K13" s="137" t="s">
        <v>149</v>
      </c>
      <c r="L13" s="139" t="s">
        <v>150</v>
      </c>
      <c r="M13" s="153" t="s">
        <v>103</v>
      </c>
      <c r="N13" s="120" t="s">
        <v>64</v>
      </c>
    </row>
    <row r="14">
      <c r="A14" s="120" t="s">
        <v>65</v>
      </c>
      <c r="B14" s="137" t="s">
        <v>151</v>
      </c>
      <c r="C14" s="139" t="s">
        <v>152</v>
      </c>
      <c r="D14" s="137" t="s">
        <v>153</v>
      </c>
      <c r="E14" s="137" t="s">
        <v>154</v>
      </c>
      <c r="F14" s="137" t="s">
        <v>155</v>
      </c>
      <c r="G14" s="137" t="s">
        <v>156</v>
      </c>
      <c r="H14" s="137" t="s">
        <v>157</v>
      </c>
      <c r="I14" s="153" t="s">
        <v>103</v>
      </c>
      <c r="J14" s="137" t="s">
        <v>158</v>
      </c>
      <c r="K14" s="137" t="s">
        <v>159</v>
      </c>
      <c r="L14" s="139" t="s">
        <v>160</v>
      </c>
      <c r="M14" s="154" t="s">
        <v>137</v>
      </c>
      <c r="N14" s="120" t="s">
        <v>65</v>
      </c>
    </row>
    <row r="15">
      <c r="A15" s="58"/>
      <c r="B15" s="120">
        <v>1.0</v>
      </c>
      <c r="C15" s="120">
        <v>2.0</v>
      </c>
      <c r="D15" s="120">
        <v>3.0</v>
      </c>
      <c r="E15" s="120">
        <v>4.0</v>
      </c>
      <c r="F15" s="120">
        <v>5.0</v>
      </c>
      <c r="G15" s="120">
        <v>6.0</v>
      </c>
      <c r="H15" s="120">
        <v>7.0</v>
      </c>
      <c r="I15" s="120">
        <v>8.0</v>
      </c>
      <c r="J15" s="120">
        <v>9.0</v>
      </c>
      <c r="K15" s="120">
        <v>10.0</v>
      </c>
      <c r="L15" s="120">
        <v>11.0</v>
      </c>
      <c r="M15" s="120">
        <v>12.0</v>
      </c>
      <c r="N15" s="3"/>
    </row>
    <row r="17">
      <c r="A17" s="155" t="str">
        <f>E2</f>
        <v>1:1 Contrived EUAv1</v>
      </c>
      <c r="B17" s="126">
        <v>1.0</v>
      </c>
      <c r="C17" s="126">
        <v>2.0</v>
      </c>
      <c r="D17" s="126">
        <v>3.0</v>
      </c>
      <c r="E17" s="126">
        <v>4.0</v>
      </c>
      <c r="F17" s="126">
        <v>5.0</v>
      </c>
      <c r="G17" s="126">
        <v>6.0</v>
      </c>
      <c r="H17" s="126">
        <v>7.0</v>
      </c>
      <c r="I17" s="126">
        <v>8.0</v>
      </c>
      <c r="J17" s="126">
        <v>9.0</v>
      </c>
      <c r="K17" s="126">
        <v>10.0</v>
      </c>
      <c r="L17" s="126">
        <v>11.0</v>
      </c>
      <c r="M17" s="126">
        <v>12.0</v>
      </c>
      <c r="N17" s="58"/>
    </row>
    <row r="18">
      <c r="A18" s="126" t="s">
        <v>58</v>
      </c>
      <c r="B18" s="156">
        <v>8000000.0</v>
      </c>
      <c r="C18" s="156">
        <v>2000000.0</v>
      </c>
      <c r="D18" s="156">
        <v>1000000.0</v>
      </c>
      <c r="E18" s="156">
        <v>500000.0</v>
      </c>
      <c r="F18" s="156">
        <v>250000.0</v>
      </c>
      <c r="G18" s="156">
        <v>125000.0</v>
      </c>
      <c r="H18" s="156">
        <v>62500.0</v>
      </c>
      <c r="I18" s="157">
        <v>2000000.0</v>
      </c>
      <c r="J18" s="157">
        <v>1000000.0</v>
      </c>
      <c r="K18" s="157">
        <v>500000.0</v>
      </c>
      <c r="L18" s="157">
        <v>250000.0</v>
      </c>
      <c r="M18" s="157">
        <v>125000.0</v>
      </c>
      <c r="N18" s="126" t="s">
        <v>58</v>
      </c>
    </row>
    <row r="19">
      <c r="A19" s="126" t="s">
        <v>59</v>
      </c>
      <c r="B19" s="156">
        <f t="shared" ref="B19:F19" si="1">B30*1000</f>
        <v>8000000</v>
      </c>
      <c r="C19" s="156">
        <f t="shared" si="1"/>
        <v>2000000</v>
      </c>
      <c r="D19" s="156">
        <f t="shared" si="1"/>
        <v>1000000</v>
      </c>
      <c r="E19" s="156">
        <f t="shared" si="1"/>
        <v>500000</v>
      </c>
      <c r="F19" s="156">
        <f t="shared" si="1"/>
        <v>250000</v>
      </c>
      <c r="G19" s="156">
        <f t="shared" ref="G19:H19" si="2">F19/2</f>
        <v>125000</v>
      </c>
      <c r="H19" s="156">
        <f t="shared" si="2"/>
        <v>62500</v>
      </c>
      <c r="I19" s="157">
        <f t="shared" ref="I19:M19" si="3">I30*1000</f>
        <v>2000000</v>
      </c>
      <c r="J19" s="157">
        <f t="shared" si="3"/>
        <v>1000000</v>
      </c>
      <c r="K19" s="157">
        <f t="shared" si="3"/>
        <v>500000</v>
      </c>
      <c r="L19" s="157">
        <f t="shared" si="3"/>
        <v>250000</v>
      </c>
      <c r="M19" s="157">
        <f t="shared" si="3"/>
        <v>125000</v>
      </c>
      <c r="N19" s="126" t="s">
        <v>59</v>
      </c>
    </row>
    <row r="20">
      <c r="A20" s="126" t="s">
        <v>60</v>
      </c>
      <c r="B20" s="156">
        <f t="shared" ref="B20:F20" si="4">B31*1000</f>
        <v>8000000</v>
      </c>
      <c r="C20" s="156">
        <f t="shared" si="4"/>
        <v>2000000</v>
      </c>
      <c r="D20" s="156">
        <f t="shared" si="4"/>
        <v>1000000</v>
      </c>
      <c r="E20" s="156">
        <f t="shared" si="4"/>
        <v>500000</v>
      </c>
      <c r="F20" s="156">
        <f t="shared" si="4"/>
        <v>250000</v>
      </c>
      <c r="G20" s="156">
        <f t="shared" ref="G20:H20" si="5">F20/2</f>
        <v>125000</v>
      </c>
      <c r="H20" s="156">
        <f t="shared" si="5"/>
        <v>62500</v>
      </c>
      <c r="I20" s="157">
        <f t="shared" ref="I20:M20" si="6">I31*1000</f>
        <v>2000000</v>
      </c>
      <c r="J20" s="157">
        <f t="shared" si="6"/>
        <v>1000000</v>
      </c>
      <c r="K20" s="157">
        <f t="shared" si="6"/>
        <v>500000</v>
      </c>
      <c r="L20" s="157">
        <f t="shared" si="6"/>
        <v>250000</v>
      </c>
      <c r="M20" s="157">
        <f t="shared" si="6"/>
        <v>125000</v>
      </c>
      <c r="N20" s="126" t="s">
        <v>60</v>
      </c>
    </row>
    <row r="21">
      <c r="A21" s="126" t="s">
        <v>61</v>
      </c>
      <c r="B21" s="156">
        <f t="shared" ref="B21:F21" si="7">B32*1000</f>
        <v>8000000</v>
      </c>
      <c r="C21" s="156">
        <f t="shared" si="7"/>
        <v>2000000</v>
      </c>
      <c r="D21" s="156">
        <f t="shared" si="7"/>
        <v>1000000</v>
      </c>
      <c r="E21" s="156">
        <f t="shared" si="7"/>
        <v>500000</v>
      </c>
      <c r="F21" s="156">
        <f t="shared" si="7"/>
        <v>250000</v>
      </c>
      <c r="G21" s="156">
        <f t="shared" ref="G21:H21" si="8">F21/2</f>
        <v>125000</v>
      </c>
      <c r="H21" s="156">
        <f t="shared" si="8"/>
        <v>62500</v>
      </c>
      <c r="I21" s="157">
        <f t="shared" ref="I21:M21" si="9">I32*1000</f>
        <v>2000000</v>
      </c>
      <c r="J21" s="157">
        <f t="shared" si="9"/>
        <v>1000000</v>
      </c>
      <c r="K21" s="157">
        <f t="shared" si="9"/>
        <v>500000</v>
      </c>
      <c r="L21" s="157">
        <f t="shared" si="9"/>
        <v>250000</v>
      </c>
      <c r="M21" s="157">
        <f t="shared" si="9"/>
        <v>125000</v>
      </c>
      <c r="N21" s="126" t="s">
        <v>61</v>
      </c>
    </row>
    <row r="22">
      <c r="A22" s="126" t="s">
        <v>62</v>
      </c>
      <c r="B22" s="156">
        <f t="shared" ref="B22:F22" si="10">B33*1000</f>
        <v>8000000</v>
      </c>
      <c r="C22" s="156">
        <f t="shared" si="10"/>
        <v>2000000</v>
      </c>
      <c r="D22" s="156">
        <f t="shared" si="10"/>
        <v>1000000</v>
      </c>
      <c r="E22" s="156">
        <f t="shared" si="10"/>
        <v>500000</v>
      </c>
      <c r="F22" s="156">
        <f t="shared" si="10"/>
        <v>250000</v>
      </c>
      <c r="G22" s="156">
        <f t="shared" ref="G22:H22" si="11">F22/2</f>
        <v>125000</v>
      </c>
      <c r="H22" s="156">
        <f t="shared" si="11"/>
        <v>62500</v>
      </c>
      <c r="I22" s="157">
        <f t="shared" ref="I22:M22" si="12">I33*1000</f>
        <v>2000000</v>
      </c>
      <c r="J22" s="157">
        <f t="shared" si="12"/>
        <v>1000000</v>
      </c>
      <c r="K22" s="157">
        <f t="shared" si="12"/>
        <v>500000</v>
      </c>
      <c r="L22" s="157">
        <f t="shared" si="12"/>
        <v>250000</v>
      </c>
      <c r="M22" s="157">
        <f t="shared" si="12"/>
        <v>125000</v>
      </c>
      <c r="N22" s="126" t="s">
        <v>62</v>
      </c>
    </row>
    <row r="23">
      <c r="A23" s="126" t="s">
        <v>63</v>
      </c>
      <c r="B23" s="156">
        <f t="shared" ref="B23:F23" si="13">B34*1000</f>
        <v>8000000</v>
      </c>
      <c r="C23" s="156">
        <f t="shared" si="13"/>
        <v>2000000</v>
      </c>
      <c r="D23" s="156">
        <f t="shared" si="13"/>
        <v>1000000</v>
      </c>
      <c r="E23" s="156">
        <f t="shared" si="13"/>
        <v>500000</v>
      </c>
      <c r="F23" s="156">
        <f t="shared" si="13"/>
        <v>250000</v>
      </c>
      <c r="G23" s="156">
        <f t="shared" ref="G23:H23" si="14">F23/2</f>
        <v>125000</v>
      </c>
      <c r="H23" s="156">
        <f t="shared" si="14"/>
        <v>62500</v>
      </c>
      <c r="I23" s="157">
        <f t="shared" ref="I23:M23" si="15">I34*1000</f>
        <v>2000000</v>
      </c>
      <c r="J23" s="157">
        <f t="shared" si="15"/>
        <v>1000000</v>
      </c>
      <c r="K23" s="157">
        <f t="shared" si="15"/>
        <v>500000</v>
      </c>
      <c r="L23" s="157">
        <f t="shared" si="15"/>
        <v>250000</v>
      </c>
      <c r="M23" s="157">
        <f t="shared" si="15"/>
        <v>125000</v>
      </c>
      <c r="N23" s="126" t="s">
        <v>63</v>
      </c>
    </row>
    <row r="24">
      <c r="A24" s="126" t="s">
        <v>64</v>
      </c>
      <c r="B24" s="156">
        <f t="shared" ref="B24:F24" si="16">B35*1000</f>
        <v>8000000</v>
      </c>
      <c r="C24" s="156">
        <f t="shared" si="16"/>
        <v>2000000</v>
      </c>
      <c r="D24" s="156">
        <f t="shared" si="16"/>
        <v>1000000</v>
      </c>
      <c r="E24" s="156">
        <f t="shared" si="16"/>
        <v>500000</v>
      </c>
      <c r="F24" s="156">
        <f t="shared" si="16"/>
        <v>250000</v>
      </c>
      <c r="G24" s="156">
        <f t="shared" ref="G24:H24" si="17">F24/2</f>
        <v>125000</v>
      </c>
      <c r="H24" s="156">
        <f t="shared" si="17"/>
        <v>62500</v>
      </c>
      <c r="I24" s="157">
        <f t="shared" ref="I24:M24" si="18">I35*1000</f>
        <v>2000000</v>
      </c>
      <c r="J24" s="157">
        <f t="shared" si="18"/>
        <v>1000000</v>
      </c>
      <c r="K24" s="157">
        <f t="shared" si="18"/>
        <v>500000</v>
      </c>
      <c r="L24" s="157">
        <f t="shared" si="18"/>
        <v>250000</v>
      </c>
      <c r="M24" s="157">
        <f t="shared" si="18"/>
        <v>125000</v>
      </c>
      <c r="N24" s="126" t="s">
        <v>64</v>
      </c>
    </row>
    <row r="25">
      <c r="A25" s="126" t="s">
        <v>65</v>
      </c>
      <c r="B25" s="156">
        <v>8000000.0</v>
      </c>
      <c r="C25" s="156">
        <f t="shared" ref="C25:F25" si="19">C36*1000</f>
        <v>2000000</v>
      </c>
      <c r="D25" s="156">
        <f t="shared" si="19"/>
        <v>1000000</v>
      </c>
      <c r="E25" s="156">
        <f t="shared" si="19"/>
        <v>500000</v>
      </c>
      <c r="F25" s="156">
        <f t="shared" si="19"/>
        <v>250000</v>
      </c>
      <c r="G25" s="156">
        <f t="shared" ref="G25:H25" si="20">F25/2</f>
        <v>125000</v>
      </c>
      <c r="H25" s="156">
        <f t="shared" si="20"/>
        <v>62500</v>
      </c>
      <c r="I25" s="157">
        <f t="shared" ref="I25:L25" si="21">I36*1000</f>
        <v>2000000</v>
      </c>
      <c r="J25" s="157">
        <f t="shared" si="21"/>
        <v>1000000</v>
      </c>
      <c r="K25" s="157">
        <f t="shared" si="21"/>
        <v>500000</v>
      </c>
      <c r="L25" s="157">
        <f t="shared" si="21"/>
        <v>250000</v>
      </c>
      <c r="M25" s="158" t="s">
        <v>161</v>
      </c>
      <c r="N25" s="126" t="s">
        <v>65</v>
      </c>
    </row>
    <row r="26">
      <c r="A26" s="58"/>
      <c r="B26" s="126">
        <v>1.0</v>
      </c>
      <c r="C26" s="126">
        <v>2.0</v>
      </c>
      <c r="D26" s="126">
        <v>3.0</v>
      </c>
      <c r="E26" s="126">
        <v>4.0</v>
      </c>
      <c r="F26" s="126">
        <v>5.0</v>
      </c>
      <c r="G26" s="126">
        <v>6.0</v>
      </c>
      <c r="H26" s="126">
        <v>7.0</v>
      </c>
      <c r="I26" s="126">
        <v>8.0</v>
      </c>
      <c r="J26" s="126">
        <v>9.0</v>
      </c>
      <c r="K26" s="126">
        <v>10.0</v>
      </c>
      <c r="L26" s="126">
        <v>11.0</v>
      </c>
      <c r="M26" s="126">
        <v>12.0</v>
      </c>
      <c r="N26" s="3"/>
    </row>
    <row r="28">
      <c r="A28" s="159" t="s">
        <v>162</v>
      </c>
    </row>
    <row r="29">
      <c r="A29" s="27" t="str">
        <f>D3</f>
        <v>newContrived </v>
      </c>
      <c r="B29" s="126">
        <v>1.0</v>
      </c>
      <c r="C29" s="126">
        <v>2.0</v>
      </c>
      <c r="D29" s="126">
        <v>3.0</v>
      </c>
      <c r="E29" s="126">
        <v>4.0</v>
      </c>
      <c r="F29" s="126">
        <v>5.0</v>
      </c>
      <c r="G29" s="126">
        <v>6.0</v>
      </c>
      <c r="H29" s="126">
        <v>7.0</v>
      </c>
      <c r="I29" s="126">
        <v>8.0</v>
      </c>
      <c r="J29" s="126">
        <v>9.0</v>
      </c>
      <c r="K29" s="126">
        <v>10.0</v>
      </c>
      <c r="L29" s="126">
        <v>11.0</v>
      </c>
      <c r="M29" s="126">
        <v>12.0</v>
      </c>
      <c r="N29" s="58"/>
    </row>
    <row r="30">
      <c r="A30" s="126" t="s">
        <v>58</v>
      </c>
      <c r="B30" s="160">
        <v>8000.0</v>
      </c>
      <c r="C30" s="160">
        <v>2000.0</v>
      </c>
      <c r="D30" s="160">
        <f t="shared" ref="D30:G30" si="22">C30/2</f>
        <v>1000</v>
      </c>
      <c r="E30" s="160">
        <f t="shared" si="22"/>
        <v>500</v>
      </c>
      <c r="F30" s="160">
        <f t="shared" si="22"/>
        <v>250</v>
      </c>
      <c r="G30" s="160">
        <f t="shared" si="22"/>
        <v>125</v>
      </c>
      <c r="H30" s="160">
        <v>8000.0</v>
      </c>
      <c r="I30" s="160">
        <v>2000.0</v>
      </c>
      <c r="J30" s="160">
        <f t="shared" ref="J30:M30" si="23">I30/2</f>
        <v>1000</v>
      </c>
      <c r="K30" s="160">
        <f t="shared" si="23"/>
        <v>500</v>
      </c>
      <c r="L30" s="160">
        <f t="shared" si="23"/>
        <v>250</v>
      </c>
      <c r="M30" s="160">
        <f t="shared" si="23"/>
        <v>125</v>
      </c>
      <c r="N30" s="120" t="s">
        <v>58</v>
      </c>
    </row>
    <row r="31">
      <c r="A31" s="126" t="s">
        <v>59</v>
      </c>
      <c r="B31" s="160">
        <v>8000.0</v>
      </c>
      <c r="C31" s="160">
        <v>2000.0</v>
      </c>
      <c r="D31" s="160">
        <f t="shared" ref="D31:G31" si="24">C31/2</f>
        <v>1000</v>
      </c>
      <c r="E31" s="160">
        <f t="shared" si="24"/>
        <v>500</v>
      </c>
      <c r="F31" s="160">
        <f t="shared" si="24"/>
        <v>250</v>
      </c>
      <c r="G31" s="160">
        <f t="shared" si="24"/>
        <v>125</v>
      </c>
      <c r="H31" s="160">
        <v>8000.0</v>
      </c>
      <c r="I31" s="160">
        <v>2000.0</v>
      </c>
      <c r="J31" s="160">
        <f t="shared" ref="J31:M31" si="25">I31/2</f>
        <v>1000</v>
      </c>
      <c r="K31" s="160">
        <f t="shared" si="25"/>
        <v>500</v>
      </c>
      <c r="L31" s="160">
        <f t="shared" si="25"/>
        <v>250</v>
      </c>
      <c r="M31" s="160">
        <f t="shared" si="25"/>
        <v>125</v>
      </c>
      <c r="N31" s="120" t="s">
        <v>59</v>
      </c>
    </row>
    <row r="32">
      <c r="A32" s="126" t="s">
        <v>60</v>
      </c>
      <c r="B32" s="160">
        <v>8000.0</v>
      </c>
      <c r="C32" s="160">
        <v>2000.0</v>
      </c>
      <c r="D32" s="160">
        <f t="shared" ref="D32:G32" si="26">C32/2</f>
        <v>1000</v>
      </c>
      <c r="E32" s="160">
        <f t="shared" si="26"/>
        <v>500</v>
      </c>
      <c r="F32" s="160">
        <f t="shared" si="26"/>
        <v>250</v>
      </c>
      <c r="G32" s="160">
        <f t="shared" si="26"/>
        <v>125</v>
      </c>
      <c r="H32" s="160">
        <v>8000.0</v>
      </c>
      <c r="I32" s="160">
        <v>2000.0</v>
      </c>
      <c r="J32" s="160">
        <f t="shared" ref="J32:M32" si="27">I32/2</f>
        <v>1000</v>
      </c>
      <c r="K32" s="160">
        <f t="shared" si="27"/>
        <v>500</v>
      </c>
      <c r="L32" s="160">
        <f t="shared" si="27"/>
        <v>250</v>
      </c>
      <c r="M32" s="160">
        <f t="shared" si="27"/>
        <v>125</v>
      </c>
      <c r="N32" s="120" t="s">
        <v>60</v>
      </c>
    </row>
    <row r="33">
      <c r="A33" s="126" t="s">
        <v>61</v>
      </c>
      <c r="B33" s="160">
        <v>8000.0</v>
      </c>
      <c r="C33" s="160">
        <v>2000.0</v>
      </c>
      <c r="D33" s="160">
        <f t="shared" ref="D33:G33" si="28">C33/2</f>
        <v>1000</v>
      </c>
      <c r="E33" s="160">
        <f t="shared" si="28"/>
        <v>500</v>
      </c>
      <c r="F33" s="160">
        <f t="shared" si="28"/>
        <v>250</v>
      </c>
      <c r="G33" s="160">
        <f t="shared" si="28"/>
        <v>125</v>
      </c>
      <c r="H33" s="160">
        <v>8000.0</v>
      </c>
      <c r="I33" s="160">
        <v>2000.0</v>
      </c>
      <c r="J33" s="160">
        <f t="shared" ref="J33:M33" si="29">I33/2</f>
        <v>1000</v>
      </c>
      <c r="K33" s="160">
        <f t="shared" si="29"/>
        <v>500</v>
      </c>
      <c r="L33" s="160">
        <f t="shared" si="29"/>
        <v>250</v>
      </c>
      <c r="M33" s="160">
        <f t="shared" si="29"/>
        <v>125</v>
      </c>
      <c r="N33" s="120" t="s">
        <v>61</v>
      </c>
    </row>
    <row r="34">
      <c r="A34" s="126" t="s">
        <v>62</v>
      </c>
      <c r="B34" s="160">
        <v>8000.0</v>
      </c>
      <c r="C34" s="160">
        <v>2000.0</v>
      </c>
      <c r="D34" s="160">
        <f t="shared" ref="D34:G34" si="30">C34/2</f>
        <v>1000</v>
      </c>
      <c r="E34" s="160">
        <f t="shared" si="30"/>
        <v>500</v>
      </c>
      <c r="F34" s="160">
        <f t="shared" si="30"/>
        <v>250</v>
      </c>
      <c r="G34" s="160">
        <f t="shared" si="30"/>
        <v>125</v>
      </c>
      <c r="H34" s="160">
        <v>8000.0</v>
      </c>
      <c r="I34" s="160">
        <v>2000.0</v>
      </c>
      <c r="J34" s="160">
        <f t="shared" ref="J34:M34" si="31">I34/2</f>
        <v>1000</v>
      </c>
      <c r="K34" s="160">
        <f t="shared" si="31"/>
        <v>500</v>
      </c>
      <c r="L34" s="160">
        <f t="shared" si="31"/>
        <v>250</v>
      </c>
      <c r="M34" s="160">
        <f t="shared" si="31"/>
        <v>125</v>
      </c>
      <c r="N34" s="120" t="s">
        <v>62</v>
      </c>
    </row>
    <row r="35">
      <c r="A35" s="126" t="s">
        <v>63</v>
      </c>
      <c r="B35" s="160">
        <v>8000.0</v>
      </c>
      <c r="C35" s="160">
        <v>2000.0</v>
      </c>
      <c r="D35" s="160">
        <f t="shared" ref="D35:G35" si="32">C35/2</f>
        <v>1000</v>
      </c>
      <c r="E35" s="160">
        <f t="shared" si="32"/>
        <v>500</v>
      </c>
      <c r="F35" s="160">
        <f t="shared" si="32"/>
        <v>250</v>
      </c>
      <c r="G35" s="160">
        <f t="shared" si="32"/>
        <v>125</v>
      </c>
      <c r="H35" s="160">
        <v>8000.0</v>
      </c>
      <c r="I35" s="160">
        <v>2000.0</v>
      </c>
      <c r="J35" s="160">
        <f t="shared" ref="J35:M35" si="33">I35/2</f>
        <v>1000</v>
      </c>
      <c r="K35" s="160">
        <f t="shared" si="33"/>
        <v>500</v>
      </c>
      <c r="L35" s="160">
        <f t="shared" si="33"/>
        <v>250</v>
      </c>
      <c r="M35" s="160">
        <f t="shared" si="33"/>
        <v>125</v>
      </c>
      <c r="N35" s="120" t="s">
        <v>63</v>
      </c>
    </row>
    <row r="36">
      <c r="A36" s="126" t="s">
        <v>64</v>
      </c>
      <c r="B36" s="161" t="s">
        <v>163</v>
      </c>
      <c r="C36" s="160">
        <v>2000.0</v>
      </c>
      <c r="D36" s="160">
        <f t="shared" ref="D36:G36" si="34">C36/2</f>
        <v>1000</v>
      </c>
      <c r="E36" s="160">
        <f t="shared" si="34"/>
        <v>500</v>
      </c>
      <c r="F36" s="160">
        <f t="shared" si="34"/>
        <v>250</v>
      </c>
      <c r="G36" s="160">
        <f t="shared" si="34"/>
        <v>125</v>
      </c>
      <c r="H36" s="161" t="s">
        <v>163</v>
      </c>
      <c r="I36" s="160">
        <v>2000.0</v>
      </c>
      <c r="J36" s="160">
        <f t="shared" ref="J36:M36" si="35">I36/2</f>
        <v>1000</v>
      </c>
      <c r="K36" s="160">
        <f t="shared" si="35"/>
        <v>500</v>
      </c>
      <c r="L36" s="160">
        <f t="shared" si="35"/>
        <v>250</v>
      </c>
      <c r="M36" s="160">
        <f t="shared" si="35"/>
        <v>125</v>
      </c>
      <c r="N36" s="120" t="s">
        <v>64</v>
      </c>
    </row>
    <row r="37">
      <c r="A37" s="126" t="s">
        <v>65</v>
      </c>
      <c r="B37" s="161" t="s">
        <v>163</v>
      </c>
      <c r="C37" s="161" t="s">
        <v>163</v>
      </c>
      <c r="D37" s="161" t="s">
        <v>163</v>
      </c>
      <c r="E37" s="161" t="s">
        <v>163</v>
      </c>
      <c r="F37" s="161" t="s">
        <v>163</v>
      </c>
      <c r="G37" s="161" t="s">
        <v>163</v>
      </c>
      <c r="H37" s="161" t="s">
        <v>163</v>
      </c>
      <c r="I37" s="161" t="s">
        <v>163</v>
      </c>
      <c r="J37" s="161" t="s">
        <v>163</v>
      </c>
      <c r="K37" s="161" t="s">
        <v>163</v>
      </c>
      <c r="L37" s="161" t="s">
        <v>163</v>
      </c>
      <c r="M37" s="161" t="s">
        <v>163</v>
      </c>
      <c r="N37" s="120" t="s">
        <v>65</v>
      </c>
    </row>
    <row r="38">
      <c r="A38" s="58"/>
      <c r="B38" s="120">
        <v>1.0</v>
      </c>
      <c r="C38" s="120">
        <v>2.0</v>
      </c>
      <c r="D38" s="120">
        <v>3.0</v>
      </c>
      <c r="E38" s="120">
        <v>4.0</v>
      </c>
      <c r="F38" s="120">
        <v>5.0</v>
      </c>
      <c r="G38" s="120">
        <v>6.0</v>
      </c>
      <c r="H38" s="120">
        <v>7.0</v>
      </c>
      <c r="I38" s="120">
        <v>8.0</v>
      </c>
      <c r="J38" s="120">
        <v>9.0</v>
      </c>
      <c r="K38" s="120">
        <v>10.0</v>
      </c>
      <c r="L38" s="120">
        <v>11.0</v>
      </c>
      <c r="M38" s="120">
        <v>12.0</v>
      </c>
      <c r="N38" s="3"/>
    </row>
    <row r="39">
      <c r="A39" s="3"/>
      <c r="B39" s="58"/>
      <c r="C39" s="58"/>
      <c r="D39" s="58"/>
      <c r="E39" s="3"/>
      <c r="F39" s="3"/>
      <c r="G39" s="3"/>
      <c r="H39" s="3"/>
      <c r="I39" s="3"/>
      <c r="J39" s="3"/>
      <c r="K39" s="3"/>
      <c r="L39" s="3"/>
      <c r="M39" s="3"/>
      <c r="N39" s="3"/>
    </row>
    <row r="41">
      <c r="A41" s="119" t="str">
        <f>E3</f>
        <v>1804</v>
      </c>
      <c r="B41" s="120">
        <v>1.0</v>
      </c>
      <c r="C41" s="120">
        <v>2.0</v>
      </c>
      <c r="D41" s="120">
        <v>3.0</v>
      </c>
      <c r="E41" s="120">
        <v>4.0</v>
      </c>
      <c r="F41" s="120">
        <v>5.0</v>
      </c>
      <c r="G41" s="120">
        <v>6.0</v>
      </c>
      <c r="H41" s="120">
        <v>7.0</v>
      </c>
      <c r="I41" s="120">
        <v>8.0</v>
      </c>
      <c r="J41" s="120">
        <v>9.0</v>
      </c>
      <c r="K41" s="120">
        <v>10.0</v>
      </c>
      <c r="L41" s="120">
        <v>11.0</v>
      </c>
      <c r="M41" s="120">
        <v>12.0</v>
      </c>
      <c r="N41" s="58"/>
    </row>
    <row r="42">
      <c r="A42" s="120" t="s">
        <v>58</v>
      </c>
      <c r="B42" s="144" t="s">
        <v>69</v>
      </c>
      <c r="C42" s="145" t="s">
        <v>164</v>
      </c>
      <c r="D42" s="145" t="s">
        <v>165</v>
      </c>
      <c r="E42" s="145" t="s">
        <v>166</v>
      </c>
      <c r="F42" s="145" t="s">
        <v>167</v>
      </c>
      <c r="G42" s="145" t="s">
        <v>168</v>
      </c>
      <c r="H42" s="145" t="s">
        <v>169</v>
      </c>
      <c r="I42" s="145" t="s">
        <v>170</v>
      </c>
      <c r="J42" s="145" t="s">
        <v>171</v>
      </c>
      <c r="K42" s="145" t="s">
        <v>172</v>
      </c>
      <c r="L42" s="145" t="s">
        <v>173</v>
      </c>
      <c r="M42" s="145" t="s">
        <v>174</v>
      </c>
      <c r="N42" s="120" t="s">
        <v>58</v>
      </c>
    </row>
    <row r="43">
      <c r="A43" s="120" t="s">
        <v>59</v>
      </c>
      <c r="B43" s="145" t="s">
        <v>175</v>
      </c>
      <c r="C43" s="145" t="s">
        <v>176</v>
      </c>
      <c r="D43" s="145" t="s">
        <v>177</v>
      </c>
      <c r="E43" s="145" t="s">
        <v>178</v>
      </c>
      <c r="F43" s="145" t="s">
        <v>179</v>
      </c>
      <c r="G43" s="145" t="s">
        <v>180</v>
      </c>
      <c r="H43" s="145" t="s">
        <v>181</v>
      </c>
      <c r="I43" s="145" t="s">
        <v>182</v>
      </c>
      <c r="J43" s="145" t="s">
        <v>183</v>
      </c>
      <c r="K43" s="145" t="s">
        <v>184</v>
      </c>
      <c r="L43" s="145" t="s">
        <v>185</v>
      </c>
      <c r="M43" s="145" t="s">
        <v>186</v>
      </c>
      <c r="N43" s="120" t="s">
        <v>59</v>
      </c>
    </row>
    <row r="44">
      <c r="A44" s="120" t="s">
        <v>60</v>
      </c>
      <c r="B44" s="145" t="s">
        <v>187</v>
      </c>
      <c r="C44" s="145" t="s">
        <v>188</v>
      </c>
      <c r="D44" s="145" t="s">
        <v>189</v>
      </c>
      <c r="E44" s="145" t="s">
        <v>190</v>
      </c>
      <c r="F44" s="145" t="s">
        <v>191</v>
      </c>
      <c r="G44" s="145" t="s">
        <v>192</v>
      </c>
      <c r="H44" s="145" t="s">
        <v>193</v>
      </c>
      <c r="I44" s="145" t="s">
        <v>194</v>
      </c>
      <c r="J44" s="145" t="s">
        <v>195</v>
      </c>
      <c r="K44" s="145" t="s">
        <v>196</v>
      </c>
      <c r="L44" s="145" t="s">
        <v>197</v>
      </c>
      <c r="M44" s="145" t="s">
        <v>198</v>
      </c>
      <c r="N44" s="120" t="s">
        <v>60</v>
      </c>
    </row>
    <row r="45">
      <c r="A45" s="120" t="s">
        <v>61</v>
      </c>
      <c r="B45" s="145" t="s">
        <v>199</v>
      </c>
      <c r="C45" s="145" t="s">
        <v>200</v>
      </c>
      <c r="D45" s="145" t="s">
        <v>201</v>
      </c>
      <c r="E45" s="145" t="s">
        <v>202</v>
      </c>
      <c r="F45" s="145" t="s">
        <v>203</v>
      </c>
      <c r="G45" s="145" t="s">
        <v>204</v>
      </c>
      <c r="H45" s="145" t="s">
        <v>205</v>
      </c>
      <c r="I45" s="145" t="s">
        <v>206</v>
      </c>
      <c r="J45" s="145" t="s">
        <v>207</v>
      </c>
      <c r="K45" s="145" t="s">
        <v>208</v>
      </c>
      <c r="L45" s="145" t="s">
        <v>209</v>
      </c>
      <c r="M45" s="145" t="s">
        <v>210</v>
      </c>
      <c r="N45" s="120" t="s">
        <v>61</v>
      </c>
    </row>
    <row r="46">
      <c r="A46" s="120" t="s">
        <v>62</v>
      </c>
      <c r="B46" s="145" t="s">
        <v>211</v>
      </c>
      <c r="C46" s="145" t="s">
        <v>212</v>
      </c>
      <c r="D46" s="145" t="s">
        <v>213</v>
      </c>
      <c r="E46" s="145" t="s">
        <v>214</v>
      </c>
      <c r="F46" s="145" t="s">
        <v>215</v>
      </c>
      <c r="G46" s="145" t="s">
        <v>216</v>
      </c>
      <c r="H46" s="145" t="s">
        <v>217</v>
      </c>
      <c r="I46" s="145" t="s">
        <v>218</v>
      </c>
      <c r="J46" s="145" t="s">
        <v>219</v>
      </c>
      <c r="K46" s="145" t="s">
        <v>220</v>
      </c>
      <c r="L46" s="145" t="s">
        <v>221</v>
      </c>
      <c r="M46" s="145" t="s">
        <v>222</v>
      </c>
      <c r="N46" s="120" t="s">
        <v>62</v>
      </c>
    </row>
    <row r="47">
      <c r="A47" s="120" t="s">
        <v>63</v>
      </c>
      <c r="B47" s="145" t="s">
        <v>223</v>
      </c>
      <c r="C47" s="145" t="s">
        <v>224</v>
      </c>
      <c r="D47" s="145" t="s">
        <v>225</v>
      </c>
      <c r="E47" s="145" t="s">
        <v>226</v>
      </c>
      <c r="F47" s="145" t="s">
        <v>227</v>
      </c>
      <c r="G47" s="145" t="s">
        <v>228</v>
      </c>
      <c r="H47" s="145" t="s">
        <v>229</v>
      </c>
      <c r="I47" s="145" t="s">
        <v>230</v>
      </c>
      <c r="J47" s="145" t="s">
        <v>231</v>
      </c>
      <c r="K47" s="145" t="s">
        <v>232</v>
      </c>
      <c r="L47" s="145" t="s">
        <v>233</v>
      </c>
      <c r="M47" s="145" t="s">
        <v>234</v>
      </c>
      <c r="N47" s="120" t="s">
        <v>63</v>
      </c>
    </row>
    <row r="48">
      <c r="A48" s="120" t="s">
        <v>64</v>
      </c>
      <c r="B48" s="145" t="s">
        <v>235</v>
      </c>
      <c r="C48" s="145" t="s">
        <v>236</v>
      </c>
      <c r="D48" s="145" t="s">
        <v>237</v>
      </c>
      <c r="E48" s="145" t="s">
        <v>238</v>
      </c>
      <c r="F48" s="145" t="s">
        <v>239</v>
      </c>
      <c r="G48" s="145" t="s">
        <v>240</v>
      </c>
      <c r="H48" s="145" t="s">
        <v>241</v>
      </c>
      <c r="I48" s="145" t="s">
        <v>242</v>
      </c>
      <c r="J48" s="145" t="s">
        <v>243</v>
      </c>
      <c r="K48" s="145" t="s">
        <v>244</v>
      </c>
      <c r="L48" s="145" t="s">
        <v>245</v>
      </c>
      <c r="M48" s="145" t="s">
        <v>246</v>
      </c>
      <c r="N48" s="120" t="s">
        <v>64</v>
      </c>
    </row>
    <row r="49">
      <c r="A49" s="120" t="s">
        <v>65</v>
      </c>
      <c r="B49" s="145" t="s">
        <v>247</v>
      </c>
      <c r="C49" s="145" t="s">
        <v>248</v>
      </c>
      <c r="D49" s="145" t="s">
        <v>249</v>
      </c>
      <c r="E49" s="145" t="s">
        <v>250</v>
      </c>
      <c r="F49" s="145" t="s">
        <v>251</v>
      </c>
      <c r="G49" s="145" t="s">
        <v>252</v>
      </c>
      <c r="H49" s="145" t="s">
        <v>253</v>
      </c>
      <c r="I49" s="145" t="s">
        <v>254</v>
      </c>
      <c r="J49" s="145" t="s">
        <v>255</v>
      </c>
      <c r="K49" s="145" t="s">
        <v>256</v>
      </c>
      <c r="L49" s="145" t="s">
        <v>257</v>
      </c>
      <c r="M49" s="145" t="s">
        <v>258</v>
      </c>
      <c r="N49" s="120" t="s">
        <v>65</v>
      </c>
    </row>
    <row r="50">
      <c r="A50" s="58"/>
      <c r="B50" s="120">
        <v>1.0</v>
      </c>
      <c r="C50" s="120">
        <v>2.0</v>
      </c>
      <c r="D50" s="120">
        <v>3.0</v>
      </c>
      <c r="E50" s="120">
        <v>4.0</v>
      </c>
      <c r="F50" s="120">
        <v>5.0</v>
      </c>
      <c r="G50" s="120">
        <v>6.0</v>
      </c>
      <c r="H50" s="120">
        <v>7.0</v>
      </c>
      <c r="I50" s="120">
        <v>8.0</v>
      </c>
      <c r="J50" s="120">
        <v>9.0</v>
      </c>
      <c r="K50" s="120">
        <v>10.0</v>
      </c>
      <c r="L50" s="120">
        <v>11.0</v>
      </c>
      <c r="M50" s="120">
        <v>12.0</v>
      </c>
      <c r="N50" s="3"/>
    </row>
    <row r="52">
      <c r="A52" s="73"/>
      <c r="B52" s="73"/>
      <c r="C52" s="73"/>
      <c r="D52" s="73"/>
    </row>
    <row r="53">
      <c r="A53" s="73"/>
      <c r="B53" s="73"/>
      <c r="C53" s="73"/>
      <c r="D53" s="73"/>
    </row>
    <row r="54">
      <c r="A54" s="73"/>
      <c r="B54" s="73"/>
      <c r="C54" s="73"/>
      <c r="D54" s="73"/>
    </row>
    <row r="55">
      <c r="A55" s="73"/>
      <c r="B55" s="73"/>
      <c r="C55" s="73"/>
      <c r="D55" s="73"/>
    </row>
    <row r="56">
      <c r="A56" s="73"/>
      <c r="B56" s="73"/>
      <c r="C56" s="141"/>
      <c r="D56" s="73"/>
    </row>
    <row r="57">
      <c r="A57" s="73"/>
      <c r="B57" s="73"/>
      <c r="C57" s="142"/>
      <c r="D57" s="73"/>
    </row>
    <row r="58">
      <c r="A58" s="73"/>
      <c r="B58" s="73"/>
      <c r="C58" s="142"/>
      <c r="D58" s="73"/>
    </row>
    <row r="59">
      <c r="A59" s="73"/>
      <c r="B59" s="73"/>
      <c r="C59" s="142"/>
      <c r="D59" s="73"/>
    </row>
    <row r="60">
      <c r="A60" s="73"/>
      <c r="B60" s="73"/>
      <c r="C60" s="143"/>
      <c r="D60" s="73"/>
    </row>
    <row r="61">
      <c r="A61" s="73"/>
      <c r="B61" s="73"/>
      <c r="C61" s="9"/>
      <c r="D61" s="73"/>
    </row>
    <row r="62">
      <c r="A62" s="73"/>
      <c r="B62" s="73"/>
      <c r="C62" s="9"/>
      <c r="D62" s="73"/>
    </row>
    <row r="63">
      <c r="A63" s="73"/>
      <c r="B63" s="73"/>
      <c r="C63" s="9"/>
      <c r="D63" s="73"/>
    </row>
    <row r="64">
      <c r="A64" s="73"/>
      <c r="B64" s="73"/>
      <c r="C64" s="9"/>
      <c r="D64" s="73"/>
    </row>
    <row r="65">
      <c r="A65" s="73"/>
      <c r="B65" s="73"/>
      <c r="C65" s="142"/>
      <c r="D65" s="73"/>
    </row>
    <row r="66">
      <c r="A66" s="73"/>
      <c r="B66" s="73"/>
      <c r="C66" s="142"/>
      <c r="D66" s="73"/>
    </row>
    <row r="67">
      <c r="A67" s="73"/>
      <c r="B67" s="73"/>
      <c r="C67" s="73"/>
      <c r="D67" s="73"/>
    </row>
    <row r="68">
      <c r="A68" s="73"/>
      <c r="B68" s="73"/>
      <c r="C68" s="73"/>
      <c r="D68" s="73"/>
    </row>
  </sheetData>
  <hyperlinks>
    <hyperlink r:id="rId1" ref="E2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18.0"/>
    <col customWidth="1" min="9" max="9" width="16.57"/>
    <col customWidth="1" min="10" max="11" width="16.71"/>
    <col customWidth="1" min="12" max="12" width="15.29"/>
    <col customWidth="1" min="13" max="13" width="15.86"/>
  </cols>
  <sheetData>
    <row r="1">
      <c r="A1" s="150"/>
      <c r="B1" s="110"/>
      <c r="C1" s="28"/>
      <c r="D1" s="111"/>
      <c r="E1" s="111"/>
      <c r="F1" s="112"/>
      <c r="G1" s="113"/>
      <c r="H1" s="114"/>
      <c r="I1" s="115"/>
      <c r="J1" s="116"/>
      <c r="K1" s="116"/>
      <c r="L1" s="112"/>
      <c r="M1" s="112"/>
      <c r="N1" s="3"/>
    </row>
    <row r="2">
      <c r="A2" s="117">
        <v>13.0</v>
      </c>
      <c r="B2" s="118">
        <v>14.0</v>
      </c>
      <c r="C2" s="28"/>
      <c r="D2" s="151" t="s">
        <v>259</v>
      </c>
      <c r="E2" s="21" t="s">
        <v>23</v>
      </c>
      <c r="F2" s="112"/>
      <c r="G2" s="151" t="s">
        <v>259</v>
      </c>
      <c r="H2" s="21" t="s">
        <v>23</v>
      </c>
      <c r="I2" s="115"/>
      <c r="J2" s="116"/>
      <c r="K2" s="116"/>
      <c r="L2" s="112"/>
      <c r="M2" s="112"/>
      <c r="N2" s="3"/>
    </row>
    <row r="3">
      <c r="A3" s="117">
        <v>15.0</v>
      </c>
      <c r="B3" s="118">
        <v>16.0</v>
      </c>
      <c r="C3" s="28"/>
      <c r="D3" s="162" t="s">
        <v>260</v>
      </c>
      <c r="E3" s="162" t="s">
        <v>261</v>
      </c>
      <c r="F3" s="112"/>
      <c r="G3" s="151" t="s">
        <v>260</v>
      </c>
      <c r="H3" s="151" t="s">
        <v>261</v>
      </c>
      <c r="I3" s="115"/>
      <c r="K3" s="116"/>
      <c r="L3" s="112"/>
      <c r="M3" s="112"/>
      <c r="N3" s="3"/>
    </row>
    <row r="4">
      <c r="A4" s="5" t="s">
        <v>9</v>
      </c>
      <c r="B4" s="112"/>
      <c r="C4" s="112"/>
      <c r="E4" s="112"/>
      <c r="F4" s="112"/>
      <c r="G4" s="113"/>
      <c r="H4" s="114"/>
      <c r="I4" s="115"/>
      <c r="J4" s="116"/>
      <c r="K4" s="114"/>
      <c r="L4" s="112"/>
      <c r="M4" s="112"/>
      <c r="N4" s="3"/>
    </row>
    <row r="5">
      <c r="A5" s="5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3"/>
    </row>
    <row r="6">
      <c r="A6" s="163" t="str">
        <f>D2</f>
        <v>v14 Dilution</v>
      </c>
      <c r="B6" s="120">
        <v>1.0</v>
      </c>
      <c r="C6" s="120">
        <v>2.0</v>
      </c>
      <c r="D6" s="120">
        <v>3.0</v>
      </c>
      <c r="E6" s="120">
        <v>4.0</v>
      </c>
      <c r="F6" s="120">
        <v>5.0</v>
      </c>
      <c r="G6" s="120">
        <v>6.0</v>
      </c>
      <c r="H6" s="120">
        <v>7.0</v>
      </c>
      <c r="I6" s="120">
        <v>8.0</v>
      </c>
      <c r="J6" s="120">
        <v>9.0</v>
      </c>
      <c r="K6" s="120">
        <v>10.0</v>
      </c>
      <c r="L6" s="120">
        <v>11.0</v>
      </c>
      <c r="M6" s="120">
        <v>12.0</v>
      </c>
      <c r="N6" s="58"/>
    </row>
    <row r="7">
      <c r="A7" s="120" t="s">
        <v>58</v>
      </c>
      <c r="B7" s="164" t="s">
        <v>163</v>
      </c>
      <c r="C7" s="165">
        <v>1000.0</v>
      </c>
      <c r="D7" s="165">
        <v>1000.0</v>
      </c>
      <c r="E7" s="165">
        <v>1000.0</v>
      </c>
      <c r="F7" s="165">
        <v>1000.0</v>
      </c>
      <c r="G7" s="165">
        <v>1000.0</v>
      </c>
      <c r="H7" s="165">
        <v>1000.0</v>
      </c>
      <c r="I7" s="165">
        <v>1000.0</v>
      </c>
      <c r="J7" s="165">
        <v>1000.0</v>
      </c>
      <c r="K7" s="165">
        <v>1000.0</v>
      </c>
      <c r="L7" s="165">
        <v>1000.0</v>
      </c>
      <c r="M7" s="166" t="s">
        <v>163</v>
      </c>
      <c r="N7" s="120" t="s">
        <v>58</v>
      </c>
    </row>
    <row r="8">
      <c r="A8" s="120" t="s">
        <v>59</v>
      </c>
      <c r="B8" s="161" t="s">
        <v>163</v>
      </c>
      <c r="C8" s="165">
        <f t="shared" ref="C8:L8" si="1">C7/4</f>
        <v>250</v>
      </c>
      <c r="D8" s="165">
        <f t="shared" si="1"/>
        <v>250</v>
      </c>
      <c r="E8" s="165">
        <f t="shared" si="1"/>
        <v>250</v>
      </c>
      <c r="F8" s="165">
        <f t="shared" si="1"/>
        <v>250</v>
      </c>
      <c r="G8" s="165">
        <f t="shared" si="1"/>
        <v>250</v>
      </c>
      <c r="H8" s="165">
        <f t="shared" si="1"/>
        <v>250</v>
      </c>
      <c r="I8" s="165">
        <f t="shared" si="1"/>
        <v>250</v>
      </c>
      <c r="J8" s="165">
        <f t="shared" si="1"/>
        <v>250</v>
      </c>
      <c r="K8" s="165">
        <f t="shared" si="1"/>
        <v>250</v>
      </c>
      <c r="L8" s="165">
        <f t="shared" si="1"/>
        <v>250</v>
      </c>
      <c r="M8" s="166" t="s">
        <v>163</v>
      </c>
      <c r="N8" s="120" t="s">
        <v>59</v>
      </c>
    </row>
    <row r="9">
      <c r="A9" s="120" t="s">
        <v>60</v>
      </c>
      <c r="B9" s="161" t="s">
        <v>163</v>
      </c>
      <c r="C9" s="165">
        <f t="shared" ref="C9:L9" si="2">C8/4</f>
        <v>62.5</v>
      </c>
      <c r="D9" s="165">
        <f t="shared" si="2"/>
        <v>62.5</v>
      </c>
      <c r="E9" s="156">
        <f t="shared" si="2"/>
        <v>62.5</v>
      </c>
      <c r="F9" s="165">
        <f t="shared" si="2"/>
        <v>62.5</v>
      </c>
      <c r="G9" s="165">
        <f t="shared" si="2"/>
        <v>62.5</v>
      </c>
      <c r="H9" s="165">
        <f t="shared" si="2"/>
        <v>62.5</v>
      </c>
      <c r="I9" s="165">
        <f t="shared" si="2"/>
        <v>62.5</v>
      </c>
      <c r="J9" s="165">
        <f t="shared" si="2"/>
        <v>62.5</v>
      </c>
      <c r="K9" s="165">
        <f t="shared" si="2"/>
        <v>62.5</v>
      </c>
      <c r="L9" s="156">
        <f t="shared" si="2"/>
        <v>62.5</v>
      </c>
      <c r="M9" s="166" t="s">
        <v>163</v>
      </c>
      <c r="N9" s="120" t="s">
        <v>60</v>
      </c>
    </row>
    <row r="10">
      <c r="A10" s="120" t="s">
        <v>61</v>
      </c>
      <c r="B10" s="161" t="s">
        <v>163</v>
      </c>
      <c r="C10" s="165">
        <f t="shared" ref="C10:L10" si="3">C9/4</f>
        <v>15.625</v>
      </c>
      <c r="D10" s="165">
        <f t="shared" si="3"/>
        <v>15.625</v>
      </c>
      <c r="E10" s="165">
        <f t="shared" si="3"/>
        <v>15.625</v>
      </c>
      <c r="F10" s="165">
        <f t="shared" si="3"/>
        <v>15.625</v>
      </c>
      <c r="G10" s="165">
        <f t="shared" si="3"/>
        <v>15.625</v>
      </c>
      <c r="H10" s="165">
        <f t="shared" si="3"/>
        <v>15.625</v>
      </c>
      <c r="I10" s="165">
        <f t="shared" si="3"/>
        <v>15.625</v>
      </c>
      <c r="J10" s="165">
        <f t="shared" si="3"/>
        <v>15.625</v>
      </c>
      <c r="K10" s="165">
        <f t="shared" si="3"/>
        <v>15.625</v>
      </c>
      <c r="L10" s="156">
        <f t="shared" si="3"/>
        <v>15.625</v>
      </c>
      <c r="M10" s="166" t="s">
        <v>163</v>
      </c>
      <c r="N10" s="120" t="s">
        <v>61</v>
      </c>
    </row>
    <row r="11">
      <c r="A11" s="120" t="s">
        <v>62</v>
      </c>
      <c r="B11" s="161" t="s">
        <v>163</v>
      </c>
      <c r="C11" s="165">
        <f t="shared" ref="C11:L11" si="4">C10/4</f>
        <v>3.90625</v>
      </c>
      <c r="D11" s="165">
        <f t="shared" si="4"/>
        <v>3.90625</v>
      </c>
      <c r="E11" s="165">
        <f t="shared" si="4"/>
        <v>3.90625</v>
      </c>
      <c r="F11" s="165">
        <f t="shared" si="4"/>
        <v>3.90625</v>
      </c>
      <c r="G11" s="165">
        <f t="shared" si="4"/>
        <v>3.90625</v>
      </c>
      <c r="H11" s="165">
        <f t="shared" si="4"/>
        <v>3.90625</v>
      </c>
      <c r="I11" s="165">
        <f t="shared" si="4"/>
        <v>3.90625</v>
      </c>
      <c r="J11" s="165">
        <f t="shared" si="4"/>
        <v>3.90625</v>
      </c>
      <c r="K11" s="165">
        <f t="shared" si="4"/>
        <v>3.90625</v>
      </c>
      <c r="L11" s="156">
        <f t="shared" si="4"/>
        <v>3.90625</v>
      </c>
      <c r="M11" s="166" t="s">
        <v>163</v>
      </c>
      <c r="N11" s="120" t="s">
        <v>62</v>
      </c>
    </row>
    <row r="12">
      <c r="A12" s="120" t="s">
        <v>63</v>
      </c>
      <c r="B12" s="161" t="s">
        <v>163</v>
      </c>
      <c r="C12" s="161" t="s">
        <v>163</v>
      </c>
      <c r="D12" s="161" t="s">
        <v>163</v>
      </c>
      <c r="E12" s="161" t="s">
        <v>163</v>
      </c>
      <c r="F12" s="161" t="s">
        <v>163</v>
      </c>
      <c r="G12" s="161" t="s">
        <v>163</v>
      </c>
      <c r="H12" s="161" t="s">
        <v>163</v>
      </c>
      <c r="I12" s="161" t="s">
        <v>163</v>
      </c>
      <c r="J12" s="161" t="s">
        <v>163</v>
      </c>
      <c r="K12" s="161" t="s">
        <v>163</v>
      </c>
      <c r="L12" s="166" t="s">
        <v>163</v>
      </c>
      <c r="M12" s="166" t="s">
        <v>163</v>
      </c>
      <c r="N12" s="120" t="s">
        <v>63</v>
      </c>
    </row>
    <row r="13">
      <c r="A13" s="120" t="s">
        <v>64</v>
      </c>
      <c r="B13" s="161" t="s">
        <v>163</v>
      </c>
      <c r="C13" s="161" t="s">
        <v>163</v>
      </c>
      <c r="D13" s="161" t="s">
        <v>163</v>
      </c>
      <c r="E13" s="161" t="s">
        <v>163</v>
      </c>
      <c r="F13" s="161" t="s">
        <v>163</v>
      </c>
      <c r="G13" s="161" t="s">
        <v>163</v>
      </c>
      <c r="H13" s="161" t="s">
        <v>163</v>
      </c>
      <c r="I13" s="161" t="s">
        <v>163</v>
      </c>
      <c r="J13" s="161" t="s">
        <v>163</v>
      </c>
      <c r="K13" s="161" t="s">
        <v>163</v>
      </c>
      <c r="L13" s="166" t="s">
        <v>163</v>
      </c>
      <c r="M13" s="166" t="s">
        <v>163</v>
      </c>
      <c r="N13" s="120" t="s">
        <v>64</v>
      </c>
    </row>
    <row r="14">
      <c r="A14" s="120" t="s">
        <v>65</v>
      </c>
      <c r="B14" s="161" t="s">
        <v>163</v>
      </c>
      <c r="C14" s="166" t="s">
        <v>163</v>
      </c>
      <c r="D14" s="161" t="s">
        <v>163</v>
      </c>
      <c r="E14" s="161" t="s">
        <v>163</v>
      </c>
      <c r="F14" s="161" t="s">
        <v>163</v>
      </c>
      <c r="G14" s="161" t="s">
        <v>163</v>
      </c>
      <c r="H14" s="161" t="s">
        <v>163</v>
      </c>
      <c r="I14" s="161" t="s">
        <v>163</v>
      </c>
      <c r="J14" s="161" t="s">
        <v>163</v>
      </c>
      <c r="K14" s="161" t="s">
        <v>163</v>
      </c>
      <c r="L14" s="166" t="s">
        <v>163</v>
      </c>
      <c r="M14" s="166" t="s">
        <v>163</v>
      </c>
      <c r="N14" s="120" t="s">
        <v>65</v>
      </c>
    </row>
    <row r="15">
      <c r="A15" s="58"/>
      <c r="B15" s="120">
        <v>1.0</v>
      </c>
      <c r="C15" s="120">
        <v>2.0</v>
      </c>
      <c r="D15" s="120">
        <v>3.0</v>
      </c>
      <c r="E15" s="120">
        <v>4.0</v>
      </c>
      <c r="F15" s="120">
        <v>5.0</v>
      </c>
      <c r="G15" s="120">
        <v>6.0</v>
      </c>
      <c r="H15" s="120">
        <v>7.0</v>
      </c>
      <c r="I15" s="120">
        <v>8.0</v>
      </c>
      <c r="J15" s="120">
        <v>9.0</v>
      </c>
      <c r="K15" s="120">
        <v>10.0</v>
      </c>
      <c r="L15" s="120">
        <v>11.0</v>
      </c>
      <c r="M15" s="120">
        <v>12.0</v>
      </c>
      <c r="N15" s="3"/>
    </row>
    <row r="17">
      <c r="A17" s="119" t="str">
        <f>E2</f>
        <v>1804</v>
      </c>
      <c r="B17" s="120">
        <v>1.0</v>
      </c>
      <c r="C17" s="120">
        <v>2.0</v>
      </c>
      <c r="D17" s="120">
        <v>3.0</v>
      </c>
      <c r="E17" s="120">
        <v>4.0</v>
      </c>
      <c r="F17" s="120">
        <v>5.0</v>
      </c>
      <c r="G17" s="120">
        <v>6.0</v>
      </c>
      <c r="H17" s="120">
        <v>7.0</v>
      </c>
      <c r="I17" s="120">
        <v>8.0</v>
      </c>
      <c r="J17" s="120">
        <v>9.0</v>
      </c>
      <c r="K17" s="120">
        <v>10.0</v>
      </c>
      <c r="L17" s="120">
        <v>11.0</v>
      </c>
      <c r="M17" s="120">
        <v>12.0</v>
      </c>
      <c r="N17" s="58"/>
    </row>
    <row r="18">
      <c r="A18" s="120" t="s">
        <v>58</v>
      </c>
      <c r="B18" s="144" t="s">
        <v>69</v>
      </c>
      <c r="C18" s="145" t="s">
        <v>164</v>
      </c>
      <c r="D18" s="145" t="s">
        <v>165</v>
      </c>
      <c r="E18" s="145" t="s">
        <v>166</v>
      </c>
      <c r="F18" s="145" t="s">
        <v>167</v>
      </c>
      <c r="G18" s="145" t="s">
        <v>168</v>
      </c>
      <c r="H18" s="145" t="s">
        <v>169</v>
      </c>
      <c r="I18" s="145" t="s">
        <v>170</v>
      </c>
      <c r="J18" s="145" t="s">
        <v>171</v>
      </c>
      <c r="K18" s="145" t="s">
        <v>172</v>
      </c>
      <c r="L18" s="145" t="s">
        <v>173</v>
      </c>
      <c r="M18" s="145" t="s">
        <v>174</v>
      </c>
      <c r="N18" s="120" t="s">
        <v>58</v>
      </c>
    </row>
    <row r="19">
      <c r="A19" s="120" t="s">
        <v>59</v>
      </c>
      <c r="B19" s="145" t="s">
        <v>175</v>
      </c>
      <c r="C19" s="145" t="s">
        <v>176</v>
      </c>
      <c r="D19" s="145" t="s">
        <v>177</v>
      </c>
      <c r="E19" s="145" t="s">
        <v>178</v>
      </c>
      <c r="F19" s="145" t="s">
        <v>179</v>
      </c>
      <c r="G19" s="145" t="s">
        <v>180</v>
      </c>
      <c r="H19" s="145" t="s">
        <v>181</v>
      </c>
      <c r="I19" s="145" t="s">
        <v>182</v>
      </c>
      <c r="J19" s="145" t="s">
        <v>183</v>
      </c>
      <c r="K19" s="145" t="s">
        <v>184</v>
      </c>
      <c r="L19" s="145" t="s">
        <v>185</v>
      </c>
      <c r="M19" s="145" t="s">
        <v>186</v>
      </c>
      <c r="N19" s="120" t="s">
        <v>59</v>
      </c>
    </row>
    <row r="20">
      <c r="A20" s="120" t="s">
        <v>60</v>
      </c>
      <c r="B20" s="145" t="s">
        <v>187</v>
      </c>
      <c r="C20" s="145" t="s">
        <v>188</v>
      </c>
      <c r="D20" s="145" t="s">
        <v>189</v>
      </c>
      <c r="E20" s="145" t="s">
        <v>190</v>
      </c>
      <c r="F20" s="145" t="s">
        <v>191</v>
      </c>
      <c r="G20" s="145" t="s">
        <v>192</v>
      </c>
      <c r="H20" s="145" t="s">
        <v>193</v>
      </c>
      <c r="I20" s="145" t="s">
        <v>194</v>
      </c>
      <c r="J20" s="145" t="s">
        <v>195</v>
      </c>
      <c r="K20" s="145" t="s">
        <v>196</v>
      </c>
      <c r="L20" s="145" t="s">
        <v>197</v>
      </c>
      <c r="M20" s="145" t="s">
        <v>198</v>
      </c>
      <c r="N20" s="120" t="s">
        <v>60</v>
      </c>
    </row>
    <row r="21">
      <c r="A21" s="120" t="s">
        <v>61</v>
      </c>
      <c r="B21" s="145" t="s">
        <v>199</v>
      </c>
      <c r="C21" s="145" t="s">
        <v>200</v>
      </c>
      <c r="D21" s="145" t="s">
        <v>201</v>
      </c>
      <c r="E21" s="145" t="s">
        <v>202</v>
      </c>
      <c r="F21" s="145" t="s">
        <v>203</v>
      </c>
      <c r="G21" s="145" t="s">
        <v>204</v>
      </c>
      <c r="H21" s="145" t="s">
        <v>205</v>
      </c>
      <c r="I21" s="145" t="s">
        <v>206</v>
      </c>
      <c r="J21" s="145" t="s">
        <v>207</v>
      </c>
      <c r="K21" s="145" t="s">
        <v>208</v>
      </c>
      <c r="L21" s="145" t="s">
        <v>209</v>
      </c>
      <c r="M21" s="145" t="s">
        <v>210</v>
      </c>
      <c r="N21" s="120" t="s">
        <v>61</v>
      </c>
    </row>
    <row r="22">
      <c r="A22" s="120" t="s">
        <v>62</v>
      </c>
      <c r="B22" s="145" t="s">
        <v>211</v>
      </c>
      <c r="C22" s="145" t="s">
        <v>212</v>
      </c>
      <c r="D22" s="145" t="s">
        <v>213</v>
      </c>
      <c r="E22" s="145" t="s">
        <v>214</v>
      </c>
      <c r="F22" s="145" t="s">
        <v>215</v>
      </c>
      <c r="G22" s="145" t="s">
        <v>216</v>
      </c>
      <c r="H22" s="145" t="s">
        <v>217</v>
      </c>
      <c r="I22" s="145" t="s">
        <v>218</v>
      </c>
      <c r="J22" s="145" t="s">
        <v>219</v>
      </c>
      <c r="K22" s="145" t="s">
        <v>220</v>
      </c>
      <c r="L22" s="145" t="s">
        <v>221</v>
      </c>
      <c r="M22" s="145" t="s">
        <v>222</v>
      </c>
      <c r="N22" s="120" t="s">
        <v>62</v>
      </c>
    </row>
    <row r="23">
      <c r="A23" s="120" t="s">
        <v>63</v>
      </c>
      <c r="B23" s="145" t="s">
        <v>223</v>
      </c>
      <c r="C23" s="145" t="s">
        <v>224</v>
      </c>
      <c r="D23" s="145" t="s">
        <v>225</v>
      </c>
      <c r="E23" s="145" t="s">
        <v>226</v>
      </c>
      <c r="F23" s="145" t="s">
        <v>227</v>
      </c>
      <c r="G23" s="145" t="s">
        <v>228</v>
      </c>
      <c r="H23" s="145" t="s">
        <v>229</v>
      </c>
      <c r="I23" s="145" t="s">
        <v>230</v>
      </c>
      <c r="J23" s="145" t="s">
        <v>231</v>
      </c>
      <c r="K23" s="145" t="s">
        <v>232</v>
      </c>
      <c r="L23" s="145" t="s">
        <v>233</v>
      </c>
      <c r="M23" s="145" t="s">
        <v>234</v>
      </c>
      <c r="N23" s="120" t="s">
        <v>63</v>
      </c>
    </row>
    <row r="24">
      <c r="A24" s="120" t="s">
        <v>64</v>
      </c>
      <c r="B24" s="145" t="s">
        <v>235</v>
      </c>
      <c r="C24" s="145" t="s">
        <v>236</v>
      </c>
      <c r="D24" s="145" t="s">
        <v>237</v>
      </c>
      <c r="E24" s="145" t="s">
        <v>238</v>
      </c>
      <c r="F24" s="145" t="s">
        <v>239</v>
      </c>
      <c r="G24" s="145" t="s">
        <v>240</v>
      </c>
      <c r="H24" s="145" t="s">
        <v>241</v>
      </c>
      <c r="I24" s="145" t="s">
        <v>242</v>
      </c>
      <c r="J24" s="145" t="s">
        <v>243</v>
      </c>
      <c r="K24" s="145" t="s">
        <v>244</v>
      </c>
      <c r="L24" s="145" t="s">
        <v>245</v>
      </c>
      <c r="M24" s="145" t="s">
        <v>246</v>
      </c>
      <c r="N24" s="120" t="s">
        <v>64</v>
      </c>
    </row>
    <row r="25">
      <c r="A25" s="120" t="s">
        <v>65</v>
      </c>
      <c r="B25" s="145" t="s">
        <v>247</v>
      </c>
      <c r="C25" s="145" t="s">
        <v>248</v>
      </c>
      <c r="D25" s="145" t="s">
        <v>249</v>
      </c>
      <c r="E25" s="145" t="s">
        <v>250</v>
      </c>
      <c r="F25" s="145" t="s">
        <v>251</v>
      </c>
      <c r="G25" s="145" t="s">
        <v>252</v>
      </c>
      <c r="H25" s="145" t="s">
        <v>253</v>
      </c>
      <c r="I25" s="145" t="s">
        <v>254</v>
      </c>
      <c r="J25" s="145" t="s">
        <v>255</v>
      </c>
      <c r="K25" s="145" t="s">
        <v>256</v>
      </c>
      <c r="L25" s="145" t="s">
        <v>257</v>
      </c>
      <c r="M25" s="145" t="s">
        <v>258</v>
      </c>
      <c r="N25" s="120" t="s">
        <v>65</v>
      </c>
    </row>
    <row r="26">
      <c r="A26" s="58"/>
      <c r="B26" s="120">
        <v>1.0</v>
      </c>
      <c r="C26" s="120">
        <v>2.0</v>
      </c>
      <c r="D26" s="120">
        <v>3.0</v>
      </c>
      <c r="E26" s="120">
        <v>4.0</v>
      </c>
      <c r="F26" s="120">
        <v>5.0</v>
      </c>
      <c r="G26" s="120">
        <v>6.0</v>
      </c>
      <c r="H26" s="120">
        <v>7.0</v>
      </c>
      <c r="I26" s="120">
        <v>8.0</v>
      </c>
      <c r="J26" s="120">
        <v>9.0</v>
      </c>
      <c r="K26" s="120">
        <v>10.0</v>
      </c>
      <c r="L26" s="120">
        <v>11.0</v>
      </c>
      <c r="M26" s="120">
        <v>12.0</v>
      </c>
      <c r="N26" s="3"/>
    </row>
    <row r="28">
      <c r="A28" s="159" t="s">
        <v>162</v>
      </c>
    </row>
    <row r="29">
      <c r="A29" s="167" t="str">
        <f>D3</f>
        <v>1:50 Contrived EUAv1</v>
      </c>
      <c r="B29" s="120">
        <v>1.0</v>
      </c>
      <c r="C29" s="120">
        <v>2.0</v>
      </c>
      <c r="D29" s="120">
        <v>3.0</v>
      </c>
      <c r="E29" s="120">
        <v>4.0</v>
      </c>
      <c r="F29" s="120">
        <v>5.0</v>
      </c>
      <c r="G29" s="120">
        <v>6.0</v>
      </c>
      <c r="H29" s="120">
        <v>7.0</v>
      </c>
      <c r="I29" s="120">
        <v>8.0</v>
      </c>
      <c r="J29" s="120">
        <v>9.0</v>
      </c>
      <c r="K29" s="120">
        <v>10.0</v>
      </c>
      <c r="L29" s="120">
        <v>11.0</v>
      </c>
      <c r="M29" s="120">
        <v>12.0</v>
      </c>
      <c r="N29" s="58"/>
    </row>
    <row r="30">
      <c r="A30" s="120" t="s">
        <v>58</v>
      </c>
      <c r="B30" s="161">
        <f>'Plate 3'!B30/50</f>
        <v>160</v>
      </c>
      <c r="C30" s="161">
        <f>'Plate 3'!C30/50</f>
        <v>40</v>
      </c>
      <c r="D30" s="161">
        <f>'Plate 3'!D30/50</f>
        <v>20</v>
      </c>
      <c r="E30" s="161">
        <f>'Plate 3'!E30/50</f>
        <v>10</v>
      </c>
      <c r="F30" s="161">
        <f>'Plate 3'!F30/50</f>
        <v>5</v>
      </c>
      <c r="G30" s="161">
        <f>'Plate 3'!G30/50</f>
        <v>2.5</v>
      </c>
      <c r="H30" s="161">
        <f>'Plate 3'!H30/50</f>
        <v>160</v>
      </c>
      <c r="I30" s="161">
        <f>'Plate 3'!I30/50</f>
        <v>40</v>
      </c>
      <c r="J30" s="161">
        <f>'Plate 3'!J30/50</f>
        <v>20</v>
      </c>
      <c r="K30" s="161">
        <f>'Plate 3'!K30/50</f>
        <v>10</v>
      </c>
      <c r="L30" s="161">
        <f>'Plate 3'!L30/50</f>
        <v>5</v>
      </c>
      <c r="M30" s="161">
        <f>'Plate 3'!M30/50</f>
        <v>2.5</v>
      </c>
      <c r="N30" s="120" t="s">
        <v>58</v>
      </c>
    </row>
    <row r="31">
      <c r="A31" s="120" t="s">
        <v>59</v>
      </c>
      <c r="B31" s="161">
        <f>'Plate 3'!B31/50</f>
        <v>160</v>
      </c>
      <c r="C31" s="161">
        <f>'Plate 3'!C31/50</f>
        <v>40</v>
      </c>
      <c r="D31" s="161">
        <f>'Plate 3'!D31/50</f>
        <v>20</v>
      </c>
      <c r="E31" s="161">
        <f>'Plate 3'!E31/50</f>
        <v>10</v>
      </c>
      <c r="F31" s="161">
        <f>'Plate 3'!F31/50</f>
        <v>5</v>
      </c>
      <c r="G31" s="161">
        <f>'Plate 3'!G31/50</f>
        <v>2.5</v>
      </c>
      <c r="H31" s="161">
        <f>'Plate 3'!H31/50</f>
        <v>160</v>
      </c>
      <c r="I31" s="161">
        <f>'Plate 3'!I31/50</f>
        <v>40</v>
      </c>
      <c r="J31" s="161">
        <f>'Plate 3'!J31/50</f>
        <v>20</v>
      </c>
      <c r="K31" s="161">
        <f>'Plate 3'!K31/50</f>
        <v>10</v>
      </c>
      <c r="L31" s="161">
        <f>'Plate 3'!L31/50</f>
        <v>5</v>
      </c>
      <c r="M31" s="161">
        <f>'Plate 3'!M31/50</f>
        <v>2.5</v>
      </c>
      <c r="N31" s="120" t="s">
        <v>59</v>
      </c>
    </row>
    <row r="32">
      <c r="A32" s="120" t="s">
        <v>60</v>
      </c>
      <c r="B32" s="161">
        <f>'Plate 3'!B32/50</f>
        <v>160</v>
      </c>
      <c r="C32" s="161">
        <f>'Plate 3'!C32/50</f>
        <v>40</v>
      </c>
      <c r="D32" s="161">
        <f>'Plate 3'!D32/50</f>
        <v>20</v>
      </c>
      <c r="E32" s="161">
        <f>'Plate 3'!E32/50</f>
        <v>10</v>
      </c>
      <c r="F32" s="161">
        <f>'Plate 3'!F32/50</f>
        <v>5</v>
      </c>
      <c r="G32" s="161">
        <f>'Plate 3'!G32/50</f>
        <v>2.5</v>
      </c>
      <c r="H32" s="161">
        <f>'Plate 3'!H32/50</f>
        <v>160</v>
      </c>
      <c r="I32" s="161">
        <f>'Plate 3'!I32/50</f>
        <v>40</v>
      </c>
      <c r="J32" s="161">
        <f>'Plate 3'!J32/50</f>
        <v>20</v>
      </c>
      <c r="K32" s="161">
        <f>'Plate 3'!K32/50</f>
        <v>10</v>
      </c>
      <c r="L32" s="161">
        <f>'Plate 3'!L32/50</f>
        <v>5</v>
      </c>
      <c r="M32" s="161">
        <f>'Plate 3'!M32/50</f>
        <v>2.5</v>
      </c>
      <c r="N32" s="120" t="s">
        <v>60</v>
      </c>
    </row>
    <row r="33">
      <c r="A33" s="120" t="s">
        <v>61</v>
      </c>
      <c r="B33" s="161">
        <f>'Plate 3'!B33/50</f>
        <v>160</v>
      </c>
      <c r="C33" s="161">
        <f>'Plate 3'!C33/50</f>
        <v>40</v>
      </c>
      <c r="D33" s="161">
        <f>'Plate 3'!D33/50</f>
        <v>20</v>
      </c>
      <c r="E33" s="161">
        <f>'Plate 3'!E33/50</f>
        <v>10</v>
      </c>
      <c r="F33" s="161">
        <f>'Plate 3'!F33/50</f>
        <v>5</v>
      </c>
      <c r="G33" s="161">
        <f>'Plate 3'!G33/50</f>
        <v>2.5</v>
      </c>
      <c r="H33" s="161">
        <f>'Plate 3'!H33/50</f>
        <v>160</v>
      </c>
      <c r="I33" s="161">
        <f>'Plate 3'!I33/50</f>
        <v>40</v>
      </c>
      <c r="J33" s="161">
        <f>'Plate 3'!J33/50</f>
        <v>20</v>
      </c>
      <c r="K33" s="161">
        <f>'Plate 3'!K33/50</f>
        <v>10</v>
      </c>
      <c r="L33" s="161">
        <f>'Plate 3'!L33/50</f>
        <v>5</v>
      </c>
      <c r="M33" s="161">
        <f>'Plate 3'!M33/50</f>
        <v>2.5</v>
      </c>
      <c r="N33" s="120" t="s">
        <v>61</v>
      </c>
    </row>
    <row r="34">
      <c r="A34" s="120" t="s">
        <v>62</v>
      </c>
      <c r="B34" s="161">
        <f>'Plate 3'!B34/50</f>
        <v>160</v>
      </c>
      <c r="C34" s="161">
        <f>'Plate 3'!C34/50</f>
        <v>40</v>
      </c>
      <c r="D34" s="161">
        <f>'Plate 3'!D34/50</f>
        <v>20</v>
      </c>
      <c r="E34" s="161">
        <f>'Plate 3'!E34/50</f>
        <v>10</v>
      </c>
      <c r="F34" s="161">
        <f>'Plate 3'!F34/50</f>
        <v>5</v>
      </c>
      <c r="G34" s="161">
        <f>'Plate 3'!G34/50</f>
        <v>2.5</v>
      </c>
      <c r="H34" s="161">
        <f>'Plate 3'!H34/50</f>
        <v>160</v>
      </c>
      <c r="I34" s="161">
        <f>'Plate 3'!I34/50</f>
        <v>40</v>
      </c>
      <c r="J34" s="161">
        <f>'Plate 3'!J34/50</f>
        <v>20</v>
      </c>
      <c r="K34" s="161">
        <f>'Plate 3'!K34/50</f>
        <v>10</v>
      </c>
      <c r="L34" s="161">
        <f>'Plate 3'!L34/50</f>
        <v>5</v>
      </c>
      <c r="M34" s="161">
        <f>'Plate 3'!M34/50</f>
        <v>2.5</v>
      </c>
      <c r="N34" s="120" t="s">
        <v>62</v>
      </c>
    </row>
    <row r="35">
      <c r="A35" s="120" t="s">
        <v>63</v>
      </c>
      <c r="B35" s="161">
        <f>'Plate 3'!B35/50</f>
        <v>160</v>
      </c>
      <c r="C35" s="161">
        <f>'Plate 3'!C35/50</f>
        <v>40</v>
      </c>
      <c r="D35" s="161">
        <f>'Plate 3'!D35/50</f>
        <v>20</v>
      </c>
      <c r="E35" s="161">
        <f>'Plate 3'!E35/50</f>
        <v>10</v>
      </c>
      <c r="F35" s="161">
        <f>'Plate 3'!F35/50</f>
        <v>5</v>
      </c>
      <c r="G35" s="161">
        <f>'Plate 3'!G35/50</f>
        <v>2.5</v>
      </c>
      <c r="H35" s="161">
        <f>'Plate 3'!H35/50</f>
        <v>160</v>
      </c>
      <c r="I35" s="161">
        <f>'Plate 3'!I35/50</f>
        <v>40</v>
      </c>
      <c r="J35" s="161">
        <f>'Plate 3'!J35/50</f>
        <v>20</v>
      </c>
      <c r="K35" s="161">
        <f>'Plate 3'!K35/50</f>
        <v>10</v>
      </c>
      <c r="L35" s="161">
        <f>'Plate 3'!L35/50</f>
        <v>5</v>
      </c>
      <c r="M35" s="161">
        <f>'Plate 3'!M35/50</f>
        <v>2.5</v>
      </c>
      <c r="N35" s="120" t="s">
        <v>63</v>
      </c>
    </row>
    <row r="36">
      <c r="A36" s="120" t="s">
        <v>64</v>
      </c>
      <c r="B36" s="161" t="s">
        <v>163</v>
      </c>
      <c r="C36" s="161">
        <f>'Plate 3'!C36/50</f>
        <v>40</v>
      </c>
      <c r="D36" s="161">
        <f>'Plate 3'!D36/50</f>
        <v>20</v>
      </c>
      <c r="E36" s="161">
        <f>'Plate 3'!E36/50</f>
        <v>10</v>
      </c>
      <c r="F36" s="161">
        <f>'Plate 3'!F36/50</f>
        <v>5</v>
      </c>
      <c r="G36" s="161">
        <f>'Plate 3'!G36/50</f>
        <v>2.5</v>
      </c>
      <c r="H36" s="161" t="s">
        <v>163</v>
      </c>
      <c r="I36" s="161">
        <f>'Plate 3'!I36/50</f>
        <v>40</v>
      </c>
      <c r="J36" s="161">
        <f>'Plate 3'!J36/50</f>
        <v>20</v>
      </c>
      <c r="K36" s="161">
        <f>'Plate 3'!K36/50</f>
        <v>10</v>
      </c>
      <c r="L36" s="161">
        <f>'Plate 3'!L36/50</f>
        <v>5</v>
      </c>
      <c r="M36" s="161">
        <f>'Plate 3'!M36/50</f>
        <v>2.5</v>
      </c>
      <c r="N36" s="120" t="s">
        <v>64</v>
      </c>
    </row>
    <row r="37">
      <c r="A37" s="120" t="s">
        <v>65</v>
      </c>
      <c r="B37" s="161" t="s">
        <v>163</v>
      </c>
      <c r="C37" s="161" t="s">
        <v>163</v>
      </c>
      <c r="D37" s="161" t="s">
        <v>163</v>
      </c>
      <c r="E37" s="161" t="s">
        <v>163</v>
      </c>
      <c r="F37" s="161" t="s">
        <v>163</v>
      </c>
      <c r="G37" s="161" t="s">
        <v>163</v>
      </c>
      <c r="H37" s="161" t="s">
        <v>163</v>
      </c>
      <c r="I37" s="161" t="s">
        <v>163</v>
      </c>
      <c r="J37" s="161" t="s">
        <v>163</v>
      </c>
      <c r="K37" s="161" t="s">
        <v>163</v>
      </c>
      <c r="L37" s="161" t="s">
        <v>163</v>
      </c>
      <c r="M37" s="161" t="s">
        <v>163</v>
      </c>
      <c r="N37" s="120" t="s">
        <v>65</v>
      </c>
    </row>
    <row r="38">
      <c r="A38" s="58"/>
      <c r="B38" s="120">
        <v>1.0</v>
      </c>
      <c r="C38" s="120">
        <v>2.0</v>
      </c>
      <c r="D38" s="120">
        <v>3.0</v>
      </c>
      <c r="E38" s="120">
        <v>4.0</v>
      </c>
      <c r="F38" s="120">
        <v>5.0</v>
      </c>
      <c r="G38" s="120">
        <v>6.0</v>
      </c>
      <c r="H38" s="120">
        <v>7.0</v>
      </c>
      <c r="I38" s="120">
        <v>8.0</v>
      </c>
      <c r="J38" s="120">
        <v>9.0</v>
      </c>
      <c r="K38" s="120">
        <v>10.0</v>
      </c>
      <c r="L38" s="120">
        <v>11.0</v>
      </c>
      <c r="M38" s="120">
        <v>12.0</v>
      </c>
      <c r="N38" s="3"/>
    </row>
    <row r="39">
      <c r="A39" s="3"/>
      <c r="B39" s="58"/>
      <c r="C39" s="58"/>
      <c r="D39" s="58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>
      <c r="A40" s="159" t="s">
        <v>162</v>
      </c>
    </row>
    <row r="41">
      <c r="A41" s="163" t="str">
        <f>E3</f>
        <v>1:500 Contrived EUAv1</v>
      </c>
      <c r="B41" s="126">
        <v>1.0</v>
      </c>
      <c r="C41" s="126">
        <v>2.0</v>
      </c>
      <c r="D41" s="126">
        <v>3.0</v>
      </c>
      <c r="E41" s="126">
        <v>4.0</v>
      </c>
      <c r="F41" s="126">
        <v>5.0</v>
      </c>
      <c r="G41" s="126">
        <v>6.0</v>
      </c>
      <c r="H41" s="126">
        <v>7.0</v>
      </c>
      <c r="I41" s="126">
        <v>8.0</v>
      </c>
      <c r="J41" s="126">
        <v>9.0</v>
      </c>
      <c r="K41" s="126">
        <v>10.0</v>
      </c>
      <c r="L41" s="126">
        <v>11.0</v>
      </c>
      <c r="M41" s="126">
        <v>12.0</v>
      </c>
      <c r="N41" s="58"/>
    </row>
    <row r="42">
      <c r="A42" s="126" t="s">
        <v>58</v>
      </c>
      <c r="B42" s="137">
        <f t="shared" ref="B42:M42" si="5">B30/10</f>
        <v>16</v>
      </c>
      <c r="C42" s="137">
        <f t="shared" si="5"/>
        <v>4</v>
      </c>
      <c r="D42" s="137">
        <f t="shared" si="5"/>
        <v>2</v>
      </c>
      <c r="E42" s="137">
        <f t="shared" si="5"/>
        <v>1</v>
      </c>
      <c r="F42" s="137">
        <f t="shared" si="5"/>
        <v>0.5</v>
      </c>
      <c r="G42" s="137">
        <f t="shared" si="5"/>
        <v>0.25</v>
      </c>
      <c r="H42" s="137">
        <f t="shared" si="5"/>
        <v>16</v>
      </c>
      <c r="I42" s="137">
        <f t="shared" si="5"/>
        <v>4</v>
      </c>
      <c r="J42" s="137">
        <f t="shared" si="5"/>
        <v>2</v>
      </c>
      <c r="K42" s="137">
        <f t="shared" si="5"/>
        <v>1</v>
      </c>
      <c r="L42" s="137">
        <f t="shared" si="5"/>
        <v>0.5</v>
      </c>
      <c r="M42" s="137">
        <f t="shared" si="5"/>
        <v>0.25</v>
      </c>
      <c r="N42" s="126" t="s">
        <v>58</v>
      </c>
    </row>
    <row r="43">
      <c r="A43" s="126" t="s">
        <v>59</v>
      </c>
      <c r="B43" s="137">
        <f t="shared" ref="B43:M43" si="6">B31/10</f>
        <v>16</v>
      </c>
      <c r="C43" s="137">
        <f t="shared" si="6"/>
        <v>4</v>
      </c>
      <c r="D43" s="137">
        <f t="shared" si="6"/>
        <v>2</v>
      </c>
      <c r="E43" s="137">
        <f t="shared" si="6"/>
        <v>1</v>
      </c>
      <c r="F43" s="137">
        <f t="shared" si="6"/>
        <v>0.5</v>
      </c>
      <c r="G43" s="137">
        <f t="shared" si="6"/>
        <v>0.25</v>
      </c>
      <c r="H43" s="137">
        <f t="shared" si="6"/>
        <v>16</v>
      </c>
      <c r="I43" s="137">
        <f t="shared" si="6"/>
        <v>4</v>
      </c>
      <c r="J43" s="137">
        <f t="shared" si="6"/>
        <v>2</v>
      </c>
      <c r="K43" s="137">
        <f t="shared" si="6"/>
        <v>1</v>
      </c>
      <c r="L43" s="137">
        <f t="shared" si="6"/>
        <v>0.5</v>
      </c>
      <c r="M43" s="137">
        <f t="shared" si="6"/>
        <v>0.25</v>
      </c>
      <c r="N43" s="126" t="s">
        <v>59</v>
      </c>
    </row>
    <row r="44">
      <c r="A44" s="126" t="s">
        <v>60</v>
      </c>
      <c r="B44" s="137">
        <f t="shared" ref="B44:M44" si="7">B32/10</f>
        <v>16</v>
      </c>
      <c r="C44" s="137">
        <f t="shared" si="7"/>
        <v>4</v>
      </c>
      <c r="D44" s="137">
        <f t="shared" si="7"/>
        <v>2</v>
      </c>
      <c r="E44" s="137">
        <f t="shared" si="7"/>
        <v>1</v>
      </c>
      <c r="F44" s="137">
        <f t="shared" si="7"/>
        <v>0.5</v>
      </c>
      <c r="G44" s="137">
        <f t="shared" si="7"/>
        <v>0.25</v>
      </c>
      <c r="H44" s="137">
        <f t="shared" si="7"/>
        <v>16</v>
      </c>
      <c r="I44" s="137">
        <f t="shared" si="7"/>
        <v>4</v>
      </c>
      <c r="J44" s="137">
        <f t="shared" si="7"/>
        <v>2</v>
      </c>
      <c r="K44" s="137">
        <f t="shared" si="7"/>
        <v>1</v>
      </c>
      <c r="L44" s="137">
        <f t="shared" si="7"/>
        <v>0.5</v>
      </c>
      <c r="M44" s="137">
        <f t="shared" si="7"/>
        <v>0.25</v>
      </c>
      <c r="N44" s="126" t="s">
        <v>60</v>
      </c>
    </row>
    <row r="45">
      <c r="A45" s="126" t="s">
        <v>61</v>
      </c>
      <c r="B45" s="137">
        <f t="shared" ref="B45:M45" si="8">B33/10</f>
        <v>16</v>
      </c>
      <c r="C45" s="137">
        <f t="shared" si="8"/>
        <v>4</v>
      </c>
      <c r="D45" s="137">
        <f t="shared" si="8"/>
        <v>2</v>
      </c>
      <c r="E45" s="137">
        <f t="shared" si="8"/>
        <v>1</v>
      </c>
      <c r="F45" s="137">
        <f t="shared" si="8"/>
        <v>0.5</v>
      </c>
      <c r="G45" s="137">
        <f t="shared" si="8"/>
        <v>0.25</v>
      </c>
      <c r="H45" s="137">
        <f t="shared" si="8"/>
        <v>16</v>
      </c>
      <c r="I45" s="137">
        <f t="shared" si="8"/>
        <v>4</v>
      </c>
      <c r="J45" s="137">
        <f t="shared" si="8"/>
        <v>2</v>
      </c>
      <c r="K45" s="137">
        <f t="shared" si="8"/>
        <v>1</v>
      </c>
      <c r="L45" s="137">
        <f t="shared" si="8"/>
        <v>0.5</v>
      </c>
      <c r="M45" s="137">
        <f t="shared" si="8"/>
        <v>0.25</v>
      </c>
      <c r="N45" s="126" t="s">
        <v>61</v>
      </c>
    </row>
    <row r="46">
      <c r="A46" s="126" t="s">
        <v>62</v>
      </c>
      <c r="B46" s="137">
        <f t="shared" ref="B46:M46" si="9">B34/10</f>
        <v>16</v>
      </c>
      <c r="C46" s="137">
        <f t="shared" si="9"/>
        <v>4</v>
      </c>
      <c r="D46" s="137">
        <f t="shared" si="9"/>
        <v>2</v>
      </c>
      <c r="E46" s="137">
        <f t="shared" si="9"/>
        <v>1</v>
      </c>
      <c r="F46" s="137">
        <f t="shared" si="9"/>
        <v>0.5</v>
      </c>
      <c r="G46" s="137">
        <f t="shared" si="9"/>
        <v>0.25</v>
      </c>
      <c r="H46" s="137">
        <f t="shared" si="9"/>
        <v>16</v>
      </c>
      <c r="I46" s="137">
        <f t="shared" si="9"/>
        <v>4</v>
      </c>
      <c r="J46" s="137">
        <f t="shared" si="9"/>
        <v>2</v>
      </c>
      <c r="K46" s="137">
        <f t="shared" si="9"/>
        <v>1</v>
      </c>
      <c r="L46" s="137">
        <f t="shared" si="9"/>
        <v>0.5</v>
      </c>
      <c r="M46" s="137">
        <f t="shared" si="9"/>
        <v>0.25</v>
      </c>
      <c r="N46" s="126" t="s">
        <v>62</v>
      </c>
    </row>
    <row r="47">
      <c r="A47" s="126" t="s">
        <v>63</v>
      </c>
      <c r="B47" s="137">
        <f t="shared" ref="B47:M47" si="10">B35/10</f>
        <v>16</v>
      </c>
      <c r="C47" s="137">
        <f t="shared" si="10"/>
        <v>4</v>
      </c>
      <c r="D47" s="137">
        <f t="shared" si="10"/>
        <v>2</v>
      </c>
      <c r="E47" s="137">
        <f t="shared" si="10"/>
        <v>1</v>
      </c>
      <c r="F47" s="137">
        <f t="shared" si="10"/>
        <v>0.5</v>
      </c>
      <c r="G47" s="137">
        <f t="shared" si="10"/>
        <v>0.25</v>
      </c>
      <c r="H47" s="137">
        <f t="shared" si="10"/>
        <v>16</v>
      </c>
      <c r="I47" s="137">
        <f t="shared" si="10"/>
        <v>4</v>
      </c>
      <c r="J47" s="137">
        <f t="shared" si="10"/>
        <v>2</v>
      </c>
      <c r="K47" s="137">
        <f t="shared" si="10"/>
        <v>1</v>
      </c>
      <c r="L47" s="137">
        <f t="shared" si="10"/>
        <v>0.5</v>
      </c>
      <c r="M47" s="137">
        <f t="shared" si="10"/>
        <v>0.25</v>
      </c>
      <c r="N47" s="126" t="s">
        <v>63</v>
      </c>
    </row>
    <row r="48">
      <c r="A48" s="126" t="s">
        <v>64</v>
      </c>
      <c r="B48" s="161" t="s">
        <v>163</v>
      </c>
      <c r="C48" s="137">
        <f t="shared" ref="C48:G48" si="11">C36/10</f>
        <v>4</v>
      </c>
      <c r="D48" s="137">
        <f t="shared" si="11"/>
        <v>2</v>
      </c>
      <c r="E48" s="137">
        <f t="shared" si="11"/>
        <v>1</v>
      </c>
      <c r="F48" s="137">
        <f t="shared" si="11"/>
        <v>0.5</v>
      </c>
      <c r="G48" s="137">
        <f t="shared" si="11"/>
        <v>0.25</v>
      </c>
      <c r="H48" s="161" t="s">
        <v>163</v>
      </c>
      <c r="I48" s="137">
        <f t="shared" ref="I48:M48" si="12">I36/10</f>
        <v>4</v>
      </c>
      <c r="J48" s="137">
        <f t="shared" si="12"/>
        <v>2</v>
      </c>
      <c r="K48" s="137">
        <f t="shared" si="12"/>
        <v>1</v>
      </c>
      <c r="L48" s="137">
        <f t="shared" si="12"/>
        <v>0.5</v>
      </c>
      <c r="M48" s="137">
        <f t="shared" si="12"/>
        <v>0.25</v>
      </c>
      <c r="N48" s="126" t="s">
        <v>64</v>
      </c>
    </row>
    <row r="49">
      <c r="A49" s="126" t="s">
        <v>65</v>
      </c>
      <c r="B49" s="161" t="s">
        <v>163</v>
      </c>
      <c r="C49" s="161" t="s">
        <v>163</v>
      </c>
      <c r="D49" s="161" t="s">
        <v>163</v>
      </c>
      <c r="E49" s="161" t="s">
        <v>163</v>
      </c>
      <c r="F49" s="161" t="s">
        <v>163</v>
      </c>
      <c r="G49" s="161" t="s">
        <v>163</v>
      </c>
      <c r="H49" s="161" t="s">
        <v>163</v>
      </c>
      <c r="I49" s="161" t="s">
        <v>163</v>
      </c>
      <c r="J49" s="161" t="s">
        <v>163</v>
      </c>
      <c r="K49" s="161" t="s">
        <v>163</v>
      </c>
      <c r="L49" s="161" t="s">
        <v>163</v>
      </c>
      <c r="M49" s="161" t="s">
        <v>163</v>
      </c>
      <c r="N49" s="126" t="s">
        <v>65</v>
      </c>
    </row>
    <row r="50">
      <c r="A50" s="58"/>
      <c r="B50" s="126">
        <v>1.0</v>
      </c>
      <c r="C50" s="126">
        <v>2.0</v>
      </c>
      <c r="D50" s="126">
        <v>3.0</v>
      </c>
      <c r="E50" s="126">
        <v>4.0</v>
      </c>
      <c r="F50" s="126">
        <v>5.0</v>
      </c>
      <c r="G50" s="126">
        <v>6.0</v>
      </c>
      <c r="H50" s="126">
        <v>7.0</v>
      </c>
      <c r="I50" s="126">
        <v>8.0</v>
      </c>
      <c r="J50" s="126">
        <v>9.0</v>
      </c>
      <c r="K50" s="126">
        <v>10.0</v>
      </c>
      <c r="L50" s="126">
        <v>11.0</v>
      </c>
      <c r="M50" s="126">
        <v>12.0</v>
      </c>
      <c r="N50" s="3"/>
    </row>
    <row r="52">
      <c r="A52" s="73"/>
      <c r="B52" s="73"/>
      <c r="C52" s="73"/>
      <c r="D52" s="73"/>
    </row>
    <row r="53">
      <c r="A53" s="73"/>
      <c r="B53" s="73"/>
      <c r="C53" s="73"/>
      <c r="D53" s="73"/>
    </row>
    <row r="54">
      <c r="A54" s="73"/>
      <c r="B54" s="73"/>
      <c r="C54" s="73"/>
      <c r="D54" s="73"/>
    </row>
    <row r="55">
      <c r="A55" s="73"/>
      <c r="B55" s="73"/>
      <c r="C55" s="73"/>
      <c r="D55" s="73"/>
    </row>
    <row r="56">
      <c r="A56" s="73"/>
      <c r="B56" s="73"/>
      <c r="C56" s="141"/>
      <c r="D56" s="73"/>
    </row>
    <row r="57">
      <c r="A57" s="73"/>
      <c r="B57" s="73"/>
      <c r="C57" s="142"/>
      <c r="D57" s="73"/>
    </row>
    <row r="58">
      <c r="A58" s="73"/>
      <c r="B58" s="73"/>
      <c r="C58" s="142"/>
      <c r="D58" s="73"/>
    </row>
    <row r="59">
      <c r="A59" s="73"/>
      <c r="B59" s="73"/>
      <c r="C59" s="142"/>
      <c r="D59" s="73"/>
    </row>
    <row r="60">
      <c r="A60" s="73"/>
      <c r="B60" s="73"/>
      <c r="C60" s="143"/>
      <c r="D60" s="73"/>
    </row>
    <row r="61">
      <c r="A61" s="73"/>
      <c r="B61" s="73"/>
      <c r="C61" s="9"/>
      <c r="D61" s="73"/>
    </row>
    <row r="62">
      <c r="A62" s="73"/>
      <c r="B62" s="73"/>
      <c r="C62" s="9"/>
      <c r="D62" s="73"/>
    </row>
    <row r="63">
      <c r="A63" s="73"/>
      <c r="B63" s="73"/>
      <c r="C63" s="9"/>
      <c r="D63" s="73"/>
    </row>
    <row r="64">
      <c r="A64" s="73"/>
      <c r="B64" s="73"/>
      <c r="C64" s="9"/>
      <c r="D64" s="73"/>
    </row>
    <row r="65">
      <c r="A65" s="73"/>
      <c r="B65" s="73"/>
      <c r="C65" s="142"/>
      <c r="D65" s="73"/>
    </row>
    <row r="66">
      <c r="A66" s="73"/>
      <c r="B66" s="73"/>
      <c r="C66" s="142"/>
      <c r="D66" s="73"/>
    </row>
    <row r="67">
      <c r="A67" s="73"/>
      <c r="B67" s="73"/>
      <c r="C67" s="73"/>
      <c r="D67" s="73"/>
    </row>
    <row r="68">
      <c r="A68" s="73"/>
      <c r="B68" s="73"/>
      <c r="C68" s="73"/>
      <c r="D68" s="7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>
      <c r="A1036" s="3"/>
      <c r="B1036" s="3"/>
      <c r="C1036" s="3"/>
      <c r="D1036" s="3"/>
      <c r="E1036" s="3"/>
      <c r="F1036" s="3"/>
      <c r="G1036" s="3"/>
      <c r="H1036" s="3"/>
      <c r="I1036" s="3"/>
      <c r="M1036" s="3"/>
      <c r="N1036" s="3"/>
    </row>
    <row r="1037">
      <c r="A1037" s="3"/>
      <c r="B1037" s="3"/>
      <c r="C1037" s="3"/>
      <c r="D1037" s="3"/>
      <c r="E1037" s="3"/>
      <c r="F1037" s="3"/>
      <c r="G1037" s="3"/>
      <c r="H1037" s="3"/>
      <c r="I1037" s="3"/>
      <c r="M1037" s="3"/>
      <c r="N1037" s="3"/>
    </row>
    <row r="1038">
      <c r="A1038" s="3"/>
      <c r="B1038" s="3"/>
      <c r="C1038" s="3"/>
      <c r="D1038" s="3"/>
      <c r="E1038" s="3"/>
      <c r="F1038" s="3"/>
      <c r="G1038" s="3"/>
      <c r="H1038" s="3"/>
      <c r="I1038" s="3"/>
      <c r="M1038" s="3"/>
      <c r="N1038" s="3"/>
    </row>
    <row r="1039">
      <c r="A1039" s="3"/>
      <c r="B1039" s="3"/>
      <c r="C1039" s="3"/>
      <c r="D1039" s="3"/>
      <c r="E1039" s="3"/>
      <c r="F1039" s="3"/>
      <c r="G1039" s="3"/>
      <c r="H1039" s="3"/>
      <c r="I1039" s="3"/>
      <c r="M1039" s="3"/>
      <c r="N1039" s="3"/>
    </row>
  </sheetData>
  <hyperlinks>
    <hyperlink r:id="rId1" ref="D2"/>
    <hyperlink r:id="rId2" ref="G2"/>
    <hyperlink r:id="rId3" ref="D3"/>
    <hyperlink r:id="rId4" ref="E3"/>
    <hyperlink r:id="rId5" ref="G3"/>
    <hyperlink r:id="rId6" ref="H3"/>
  </hyperlinks>
  <printOptions gridLines="1" horizontalCentered="1"/>
  <pageMargins bottom="0.75" footer="0.0" header="0.0" left="0.7" right="0.7" top="0.75"/>
  <pageSetup cellComments="atEnd" orientation="landscape" pageOrder="overThenDown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7"/>
      <c r="B1" s="58"/>
      <c r="C1" s="58"/>
      <c r="D1" s="58"/>
      <c r="E1" s="58"/>
      <c r="F1" s="58"/>
      <c r="G1" s="58"/>
      <c r="H1" s="148"/>
      <c r="I1" s="58"/>
      <c r="J1" s="58"/>
      <c r="K1" s="58"/>
      <c r="L1" s="58"/>
      <c r="M1" s="5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68"/>
      <c r="B2" s="169" t="s">
        <v>262</v>
      </c>
      <c r="C2" s="168"/>
      <c r="D2" s="168"/>
      <c r="E2" s="168"/>
      <c r="F2" s="168"/>
      <c r="G2" s="168"/>
      <c r="H2" s="170"/>
      <c r="I2" s="168"/>
      <c r="J2" s="168"/>
      <c r="K2" s="168"/>
      <c r="L2" s="168"/>
      <c r="M2" s="16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171" t="s">
        <v>263</v>
      </c>
      <c r="B3" s="172">
        <v>1.0</v>
      </c>
      <c r="C3" s="172">
        <v>2.0</v>
      </c>
      <c r="D3" s="172">
        <v>3.0</v>
      </c>
      <c r="E3" s="172">
        <v>4.0</v>
      </c>
      <c r="F3" s="172">
        <v>5.0</v>
      </c>
      <c r="G3" s="172">
        <v>6.0</v>
      </c>
      <c r="H3" s="172">
        <v>7.0</v>
      </c>
      <c r="I3" s="172">
        <v>8.0</v>
      </c>
      <c r="J3" s="172">
        <v>9.0</v>
      </c>
      <c r="K3" s="172">
        <v>10.0</v>
      </c>
      <c r="L3" s="172">
        <v>11.0</v>
      </c>
      <c r="M3" s="173">
        <v>12.0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174" t="s">
        <v>58</v>
      </c>
      <c r="B4" s="175" t="s">
        <v>264</v>
      </c>
      <c r="C4" s="175" t="s">
        <v>264</v>
      </c>
      <c r="D4" s="175" t="s">
        <v>264</v>
      </c>
      <c r="E4" s="175" t="s">
        <v>264</v>
      </c>
      <c r="F4" s="175" t="s">
        <v>264</v>
      </c>
      <c r="G4" s="175" t="s">
        <v>264</v>
      </c>
      <c r="H4" s="175" t="s">
        <v>264</v>
      </c>
      <c r="I4" s="175" t="s">
        <v>264</v>
      </c>
      <c r="J4" s="175" t="s">
        <v>264</v>
      </c>
      <c r="K4" s="175" t="s">
        <v>264</v>
      </c>
      <c r="L4" s="175" t="s">
        <v>264</v>
      </c>
      <c r="M4" s="176" t="s">
        <v>264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174" t="s">
        <v>59</v>
      </c>
      <c r="B5" s="175" t="s">
        <v>264</v>
      </c>
      <c r="C5" s="175" t="s">
        <v>264</v>
      </c>
      <c r="D5" s="175" t="s">
        <v>264</v>
      </c>
      <c r="E5" s="175" t="s">
        <v>264</v>
      </c>
      <c r="F5" s="175" t="s">
        <v>264</v>
      </c>
      <c r="G5" s="175" t="s">
        <v>264</v>
      </c>
      <c r="H5" s="175" t="s">
        <v>264</v>
      </c>
      <c r="I5" s="175" t="s">
        <v>264</v>
      </c>
      <c r="J5" s="175" t="s">
        <v>264</v>
      </c>
      <c r="K5" s="175" t="s">
        <v>264</v>
      </c>
      <c r="L5" s="175" t="s">
        <v>264</v>
      </c>
      <c r="M5" s="176" t="s">
        <v>264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174" t="s">
        <v>60</v>
      </c>
      <c r="B6" s="175" t="s">
        <v>264</v>
      </c>
      <c r="C6" s="175" t="s">
        <v>264</v>
      </c>
      <c r="D6" s="175" t="s">
        <v>264</v>
      </c>
      <c r="E6" s="175" t="s">
        <v>264</v>
      </c>
      <c r="F6" s="175" t="s">
        <v>264</v>
      </c>
      <c r="G6" s="175" t="s">
        <v>264</v>
      </c>
      <c r="H6" s="175" t="s">
        <v>264</v>
      </c>
      <c r="I6" s="175" t="s">
        <v>264</v>
      </c>
      <c r="J6" s="175" t="s">
        <v>264</v>
      </c>
      <c r="K6" s="175" t="s">
        <v>264</v>
      </c>
      <c r="L6" s="175" t="s">
        <v>264</v>
      </c>
      <c r="M6" s="176" t="s">
        <v>264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174" t="s">
        <v>61</v>
      </c>
      <c r="B7" s="175" t="s">
        <v>264</v>
      </c>
      <c r="C7" s="175" t="s">
        <v>264</v>
      </c>
      <c r="D7" s="175" t="s">
        <v>264</v>
      </c>
      <c r="E7" s="175" t="s">
        <v>264</v>
      </c>
      <c r="F7" s="175" t="s">
        <v>264</v>
      </c>
      <c r="G7" s="175" t="s">
        <v>264</v>
      </c>
      <c r="H7" s="175" t="s">
        <v>264</v>
      </c>
      <c r="I7" s="175" t="s">
        <v>264</v>
      </c>
      <c r="J7" s="175" t="s">
        <v>264</v>
      </c>
      <c r="K7" s="175" t="s">
        <v>264</v>
      </c>
      <c r="L7" s="175" t="s">
        <v>264</v>
      </c>
      <c r="M7" s="176" t="s">
        <v>264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174" t="s">
        <v>62</v>
      </c>
      <c r="B8" s="175" t="s">
        <v>264</v>
      </c>
      <c r="C8" s="175" t="s">
        <v>264</v>
      </c>
      <c r="D8" s="175" t="s">
        <v>264</v>
      </c>
      <c r="E8" s="175" t="s">
        <v>264</v>
      </c>
      <c r="F8" s="175" t="s">
        <v>264</v>
      </c>
      <c r="G8" s="175" t="s">
        <v>264</v>
      </c>
      <c r="H8" s="175" t="s">
        <v>264</v>
      </c>
      <c r="I8" s="175" t="s">
        <v>264</v>
      </c>
      <c r="J8" s="175" t="s">
        <v>264</v>
      </c>
      <c r="K8" s="175" t="s">
        <v>264</v>
      </c>
      <c r="L8" s="175" t="s">
        <v>264</v>
      </c>
      <c r="M8" s="176" t="s">
        <v>264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>
      <c r="A9" s="174" t="s">
        <v>63</v>
      </c>
      <c r="B9" s="175" t="s">
        <v>264</v>
      </c>
      <c r="C9" s="175" t="s">
        <v>264</v>
      </c>
      <c r="D9" s="175" t="s">
        <v>264</v>
      </c>
      <c r="E9" s="175" t="s">
        <v>264</v>
      </c>
      <c r="F9" s="175" t="s">
        <v>264</v>
      </c>
      <c r="G9" s="175" t="s">
        <v>264</v>
      </c>
      <c r="H9" s="175" t="s">
        <v>264</v>
      </c>
      <c r="I9" s="175" t="s">
        <v>264</v>
      </c>
      <c r="J9" s="175" t="s">
        <v>264</v>
      </c>
      <c r="K9" s="175" t="s">
        <v>264</v>
      </c>
      <c r="L9" s="175" t="s">
        <v>264</v>
      </c>
      <c r="M9" s="176" t="s">
        <v>264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>
      <c r="A10" s="174" t="s">
        <v>64</v>
      </c>
      <c r="B10" s="175" t="s">
        <v>264</v>
      </c>
      <c r="C10" s="175" t="s">
        <v>264</v>
      </c>
      <c r="D10" s="175" t="s">
        <v>264</v>
      </c>
      <c r="E10" s="175" t="s">
        <v>264</v>
      </c>
      <c r="F10" s="175" t="s">
        <v>264</v>
      </c>
      <c r="G10" s="175" t="s">
        <v>264</v>
      </c>
      <c r="H10" s="175" t="s">
        <v>264</v>
      </c>
      <c r="I10" s="175" t="s">
        <v>264</v>
      </c>
      <c r="J10" s="175" t="s">
        <v>264</v>
      </c>
      <c r="K10" s="175" t="s">
        <v>264</v>
      </c>
      <c r="L10" s="175" t="s">
        <v>264</v>
      </c>
      <c r="M10" s="176" t="s">
        <v>264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>
      <c r="A11" s="177" t="s">
        <v>65</v>
      </c>
      <c r="B11" s="178" t="s">
        <v>264</v>
      </c>
      <c r="C11" s="178" t="s">
        <v>264</v>
      </c>
      <c r="D11" s="178" t="s">
        <v>264</v>
      </c>
      <c r="E11" s="178" t="s">
        <v>264</v>
      </c>
      <c r="F11" s="178" t="s">
        <v>264</v>
      </c>
      <c r="G11" s="178" t="s">
        <v>264</v>
      </c>
      <c r="H11" s="178" t="s">
        <v>264</v>
      </c>
      <c r="I11" s="178" t="s">
        <v>264</v>
      </c>
      <c r="J11" s="178" t="s">
        <v>264</v>
      </c>
      <c r="K11" s="178" t="s">
        <v>264</v>
      </c>
      <c r="L11" s="178" t="s">
        <v>264</v>
      </c>
      <c r="M11" s="179" t="s">
        <v>264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3"/>
      <c r="B13" s="2" t="s">
        <v>265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180" t="s">
        <v>266</v>
      </c>
      <c r="B14" s="172">
        <v>1.0</v>
      </c>
      <c r="C14" s="172">
        <v>2.0</v>
      </c>
      <c r="D14" s="172">
        <v>3.0</v>
      </c>
      <c r="E14" s="172">
        <v>4.0</v>
      </c>
      <c r="F14" s="172">
        <v>5.0</v>
      </c>
      <c r="G14" s="172">
        <v>6.0</v>
      </c>
      <c r="H14" s="172">
        <v>7.0</v>
      </c>
      <c r="I14" s="172">
        <v>8.0</v>
      </c>
      <c r="J14" s="172">
        <v>9.0</v>
      </c>
      <c r="K14" s="172">
        <v>10.0</v>
      </c>
      <c r="L14" s="172">
        <v>11.0</v>
      </c>
      <c r="M14" s="173">
        <v>12.0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174" t="s">
        <v>58</v>
      </c>
      <c r="B15" s="181" t="s">
        <v>267</v>
      </c>
      <c r="C15" s="181" t="s">
        <v>267</v>
      </c>
      <c r="D15" s="181" t="s">
        <v>267</v>
      </c>
      <c r="E15" s="181" t="s">
        <v>267</v>
      </c>
      <c r="F15" s="181" t="s">
        <v>267</v>
      </c>
      <c r="G15" s="181" t="s">
        <v>267</v>
      </c>
      <c r="H15" s="181" t="s">
        <v>267</v>
      </c>
      <c r="I15" s="181" t="s">
        <v>267</v>
      </c>
      <c r="J15" s="181" t="s">
        <v>267</v>
      </c>
      <c r="K15" s="181" t="s">
        <v>267</v>
      </c>
      <c r="L15" s="181" t="s">
        <v>267</v>
      </c>
      <c r="M15" s="182" t="s">
        <v>163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>
      <c r="A16" s="174" t="s">
        <v>59</v>
      </c>
      <c r="B16" s="181" t="s">
        <v>267</v>
      </c>
      <c r="C16" s="181" t="s">
        <v>267</v>
      </c>
      <c r="D16" s="181" t="s">
        <v>267</v>
      </c>
      <c r="E16" s="181" t="s">
        <v>267</v>
      </c>
      <c r="F16" s="181" t="s">
        <v>267</v>
      </c>
      <c r="G16" s="181" t="s">
        <v>267</v>
      </c>
      <c r="H16" s="181" t="s">
        <v>267</v>
      </c>
      <c r="I16" s="181" t="s">
        <v>267</v>
      </c>
      <c r="J16" s="181" t="s">
        <v>267</v>
      </c>
      <c r="K16" s="181" t="s">
        <v>267</v>
      </c>
      <c r="L16" s="181" t="s">
        <v>267</v>
      </c>
      <c r="M16" s="182" t="s">
        <v>163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174" t="s">
        <v>60</v>
      </c>
      <c r="B17" s="181" t="s">
        <v>267</v>
      </c>
      <c r="C17" s="181" t="s">
        <v>267</v>
      </c>
      <c r="D17" s="181" t="s">
        <v>267</v>
      </c>
      <c r="E17" s="181" t="s">
        <v>267</v>
      </c>
      <c r="F17" s="181" t="s">
        <v>267</v>
      </c>
      <c r="G17" s="181" t="s">
        <v>267</v>
      </c>
      <c r="H17" s="181" t="s">
        <v>267</v>
      </c>
      <c r="I17" s="181" t="s">
        <v>267</v>
      </c>
      <c r="J17" s="181" t="s">
        <v>267</v>
      </c>
      <c r="K17" s="181" t="s">
        <v>267</v>
      </c>
      <c r="L17" s="181" t="s">
        <v>267</v>
      </c>
      <c r="M17" s="182" t="s">
        <v>163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>
      <c r="A18" s="174" t="s">
        <v>61</v>
      </c>
      <c r="B18" s="181" t="s">
        <v>267</v>
      </c>
      <c r="C18" s="181" t="s">
        <v>267</v>
      </c>
      <c r="D18" s="181" t="s">
        <v>267</v>
      </c>
      <c r="E18" s="181" t="s">
        <v>267</v>
      </c>
      <c r="F18" s="181" t="s">
        <v>267</v>
      </c>
      <c r="G18" s="181" t="s">
        <v>267</v>
      </c>
      <c r="H18" s="181" t="s">
        <v>267</v>
      </c>
      <c r="I18" s="181" t="s">
        <v>267</v>
      </c>
      <c r="J18" s="181" t="s">
        <v>267</v>
      </c>
      <c r="K18" s="181" t="s">
        <v>267</v>
      </c>
      <c r="L18" s="181" t="s">
        <v>267</v>
      </c>
      <c r="M18" s="182" t="s">
        <v>163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>
      <c r="A19" s="174" t="s">
        <v>62</v>
      </c>
      <c r="B19" s="181" t="s">
        <v>267</v>
      </c>
      <c r="C19" s="181" t="s">
        <v>267</v>
      </c>
      <c r="D19" s="181" t="s">
        <v>267</v>
      </c>
      <c r="E19" s="181" t="s">
        <v>267</v>
      </c>
      <c r="F19" s="181" t="s">
        <v>267</v>
      </c>
      <c r="G19" s="181" t="s">
        <v>267</v>
      </c>
      <c r="H19" s="181" t="s">
        <v>267</v>
      </c>
      <c r="I19" s="181" t="s">
        <v>267</v>
      </c>
      <c r="J19" s="181" t="s">
        <v>267</v>
      </c>
      <c r="K19" s="181" t="s">
        <v>267</v>
      </c>
      <c r="L19" s="181" t="s">
        <v>267</v>
      </c>
      <c r="M19" s="182" t="s">
        <v>163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>
      <c r="A20" s="174" t="s">
        <v>63</v>
      </c>
      <c r="B20" s="138" t="s">
        <v>163</v>
      </c>
      <c r="C20" s="138" t="s">
        <v>163</v>
      </c>
      <c r="D20" s="138" t="s">
        <v>163</v>
      </c>
      <c r="E20" s="138" t="s">
        <v>163</v>
      </c>
      <c r="F20" s="138" t="s">
        <v>163</v>
      </c>
      <c r="G20" s="138" t="s">
        <v>163</v>
      </c>
      <c r="H20" s="138" t="s">
        <v>163</v>
      </c>
      <c r="I20" s="138" t="s">
        <v>163</v>
      </c>
      <c r="J20" s="138" t="s">
        <v>163</v>
      </c>
      <c r="K20" s="138" t="s">
        <v>163</v>
      </c>
      <c r="L20" s="138" t="s">
        <v>163</v>
      </c>
      <c r="M20" s="182" t="s">
        <v>163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>
      <c r="A21" s="174" t="s">
        <v>64</v>
      </c>
      <c r="B21" s="138" t="s">
        <v>163</v>
      </c>
      <c r="C21" s="138" t="s">
        <v>163</v>
      </c>
      <c r="D21" s="138" t="s">
        <v>163</v>
      </c>
      <c r="E21" s="138" t="s">
        <v>163</v>
      </c>
      <c r="F21" s="138" t="s">
        <v>163</v>
      </c>
      <c r="G21" s="138" t="s">
        <v>163</v>
      </c>
      <c r="H21" s="138" t="s">
        <v>163</v>
      </c>
      <c r="I21" s="138" t="s">
        <v>163</v>
      </c>
      <c r="J21" s="138" t="s">
        <v>163</v>
      </c>
      <c r="K21" s="138" t="s">
        <v>163</v>
      </c>
      <c r="L21" s="138" t="s">
        <v>163</v>
      </c>
      <c r="M21" s="182" t="s">
        <v>163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>
      <c r="A22" s="174" t="s">
        <v>65</v>
      </c>
      <c r="B22" s="138" t="s">
        <v>163</v>
      </c>
      <c r="C22" s="138" t="s">
        <v>163</v>
      </c>
      <c r="D22" s="138" t="s">
        <v>163</v>
      </c>
      <c r="E22" s="138" t="s">
        <v>163</v>
      </c>
      <c r="F22" s="138" t="s">
        <v>163</v>
      </c>
      <c r="G22" s="138" t="s">
        <v>163</v>
      </c>
      <c r="H22" s="138" t="s">
        <v>163</v>
      </c>
      <c r="I22" s="138" t="s">
        <v>163</v>
      </c>
      <c r="J22" s="138" t="s">
        <v>163</v>
      </c>
      <c r="K22" s="138" t="s">
        <v>163</v>
      </c>
      <c r="L22" s="138" t="s">
        <v>163</v>
      </c>
      <c r="M22" s="182" t="s">
        <v>163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177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>
      <c r="A25" s="187" t="s">
        <v>162</v>
      </c>
      <c r="B25" s="172">
        <v>1.0</v>
      </c>
      <c r="C25" s="172">
        <v>2.0</v>
      </c>
      <c r="D25" s="172">
        <v>3.0</v>
      </c>
      <c r="E25" s="172">
        <v>4.0</v>
      </c>
      <c r="F25" s="172">
        <v>5.0</v>
      </c>
      <c r="G25" s="172">
        <v>6.0</v>
      </c>
      <c r="H25" s="172">
        <v>7.0</v>
      </c>
      <c r="I25" s="172">
        <v>8.0</v>
      </c>
      <c r="J25" s="172">
        <v>9.0</v>
      </c>
      <c r="K25" s="172">
        <v>10.0</v>
      </c>
      <c r="L25" s="172">
        <v>11.0</v>
      </c>
      <c r="M25" s="173">
        <v>12.0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>
      <c r="A26" s="174" t="s">
        <v>58</v>
      </c>
      <c r="B26" s="160">
        <v>8000.0</v>
      </c>
      <c r="C26" s="160">
        <v>8000.0</v>
      </c>
      <c r="D26" s="160">
        <v>8000.0</v>
      </c>
      <c r="E26" s="160">
        <v>8000.0</v>
      </c>
      <c r="F26" s="160">
        <v>8000.0</v>
      </c>
      <c r="G26" s="160">
        <v>8000.0</v>
      </c>
      <c r="H26" s="160">
        <v>8000.0</v>
      </c>
      <c r="I26" s="160">
        <v>8000.0</v>
      </c>
      <c r="J26" s="160">
        <v>8000.0</v>
      </c>
      <c r="K26" s="160">
        <v>8000.0</v>
      </c>
      <c r="L26" s="160">
        <v>8000.0</v>
      </c>
      <c r="M26" s="188" t="s">
        <v>163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>
      <c r="A27" s="174" t="s">
        <v>59</v>
      </c>
      <c r="B27" s="160">
        <f t="shared" ref="B27:L27" si="1">B26/2</f>
        <v>4000</v>
      </c>
      <c r="C27" s="160">
        <f t="shared" si="1"/>
        <v>4000</v>
      </c>
      <c r="D27" s="160">
        <f t="shared" si="1"/>
        <v>4000</v>
      </c>
      <c r="E27" s="160">
        <f t="shared" si="1"/>
        <v>4000</v>
      </c>
      <c r="F27" s="160">
        <f t="shared" si="1"/>
        <v>4000</v>
      </c>
      <c r="G27" s="160">
        <f t="shared" si="1"/>
        <v>4000</v>
      </c>
      <c r="H27" s="160">
        <f t="shared" si="1"/>
        <v>4000</v>
      </c>
      <c r="I27" s="160">
        <f t="shared" si="1"/>
        <v>4000</v>
      </c>
      <c r="J27" s="160">
        <f t="shared" si="1"/>
        <v>4000</v>
      </c>
      <c r="K27" s="160">
        <f t="shared" si="1"/>
        <v>4000</v>
      </c>
      <c r="L27" s="160">
        <f t="shared" si="1"/>
        <v>4000</v>
      </c>
      <c r="M27" s="188" t="s">
        <v>163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>
      <c r="A28" s="174" t="s">
        <v>60</v>
      </c>
      <c r="B28" s="160">
        <f t="shared" ref="B28:L28" si="2">B27/2</f>
        <v>2000</v>
      </c>
      <c r="C28" s="160">
        <f t="shared" si="2"/>
        <v>2000</v>
      </c>
      <c r="D28" s="160">
        <f t="shared" si="2"/>
        <v>2000</v>
      </c>
      <c r="E28" s="160">
        <f t="shared" si="2"/>
        <v>2000</v>
      </c>
      <c r="F28" s="160">
        <f t="shared" si="2"/>
        <v>2000</v>
      </c>
      <c r="G28" s="160">
        <f t="shared" si="2"/>
        <v>2000</v>
      </c>
      <c r="H28" s="160">
        <f t="shared" si="2"/>
        <v>2000</v>
      </c>
      <c r="I28" s="160">
        <f t="shared" si="2"/>
        <v>2000</v>
      </c>
      <c r="J28" s="160">
        <f t="shared" si="2"/>
        <v>2000</v>
      </c>
      <c r="K28" s="160">
        <f t="shared" si="2"/>
        <v>2000</v>
      </c>
      <c r="L28" s="160">
        <f t="shared" si="2"/>
        <v>2000</v>
      </c>
      <c r="M28" s="188" t="s">
        <v>163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174" t="s">
        <v>61</v>
      </c>
      <c r="B29" s="160">
        <f t="shared" ref="B29:L29" si="3">B28/2</f>
        <v>1000</v>
      </c>
      <c r="C29" s="160">
        <f t="shared" si="3"/>
        <v>1000</v>
      </c>
      <c r="D29" s="160">
        <f t="shared" si="3"/>
        <v>1000</v>
      </c>
      <c r="E29" s="160">
        <f t="shared" si="3"/>
        <v>1000</v>
      </c>
      <c r="F29" s="160">
        <f t="shared" si="3"/>
        <v>1000</v>
      </c>
      <c r="G29" s="160">
        <f t="shared" si="3"/>
        <v>1000</v>
      </c>
      <c r="H29" s="160">
        <f t="shared" si="3"/>
        <v>1000</v>
      </c>
      <c r="I29" s="160">
        <f t="shared" si="3"/>
        <v>1000</v>
      </c>
      <c r="J29" s="160">
        <f t="shared" si="3"/>
        <v>1000</v>
      </c>
      <c r="K29" s="160">
        <f t="shared" si="3"/>
        <v>1000</v>
      </c>
      <c r="L29" s="160">
        <f t="shared" si="3"/>
        <v>1000</v>
      </c>
      <c r="M29" s="188" t="s">
        <v>163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174" t="s">
        <v>62</v>
      </c>
      <c r="B30" s="160">
        <f t="shared" ref="B30:L30" si="4">B29/2</f>
        <v>500</v>
      </c>
      <c r="C30" s="160">
        <f t="shared" si="4"/>
        <v>500</v>
      </c>
      <c r="D30" s="160">
        <f t="shared" si="4"/>
        <v>500</v>
      </c>
      <c r="E30" s="160">
        <f t="shared" si="4"/>
        <v>500</v>
      </c>
      <c r="F30" s="160">
        <f t="shared" si="4"/>
        <v>500</v>
      </c>
      <c r="G30" s="160">
        <f t="shared" si="4"/>
        <v>500</v>
      </c>
      <c r="H30" s="160">
        <f t="shared" si="4"/>
        <v>500</v>
      </c>
      <c r="I30" s="160">
        <f t="shared" si="4"/>
        <v>500</v>
      </c>
      <c r="J30" s="160">
        <f t="shared" si="4"/>
        <v>500</v>
      </c>
      <c r="K30" s="160">
        <f t="shared" si="4"/>
        <v>500</v>
      </c>
      <c r="L30" s="160">
        <f t="shared" si="4"/>
        <v>500</v>
      </c>
      <c r="M30" s="188" t="s">
        <v>163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174" t="s">
        <v>63</v>
      </c>
      <c r="B31" s="161" t="s">
        <v>163</v>
      </c>
      <c r="C31" s="161" t="s">
        <v>163</v>
      </c>
      <c r="D31" s="161" t="s">
        <v>163</v>
      </c>
      <c r="E31" s="161" t="s">
        <v>163</v>
      </c>
      <c r="F31" s="161" t="s">
        <v>163</v>
      </c>
      <c r="G31" s="161" t="s">
        <v>163</v>
      </c>
      <c r="H31" s="161" t="s">
        <v>163</v>
      </c>
      <c r="I31" s="161" t="s">
        <v>163</v>
      </c>
      <c r="J31" s="161" t="s">
        <v>163</v>
      </c>
      <c r="K31" s="161" t="s">
        <v>163</v>
      </c>
      <c r="L31" s="161" t="s">
        <v>163</v>
      </c>
      <c r="M31" s="188" t="s">
        <v>163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>
      <c r="A32" s="174" t="s">
        <v>64</v>
      </c>
      <c r="B32" s="161" t="s">
        <v>163</v>
      </c>
      <c r="C32" s="161" t="s">
        <v>163</v>
      </c>
      <c r="D32" s="161" t="s">
        <v>163</v>
      </c>
      <c r="E32" s="161" t="s">
        <v>163</v>
      </c>
      <c r="F32" s="161" t="s">
        <v>163</v>
      </c>
      <c r="G32" s="161" t="s">
        <v>163</v>
      </c>
      <c r="H32" s="161" t="s">
        <v>163</v>
      </c>
      <c r="I32" s="161" t="s">
        <v>163</v>
      </c>
      <c r="J32" s="161" t="s">
        <v>163</v>
      </c>
      <c r="K32" s="161" t="s">
        <v>163</v>
      </c>
      <c r="L32" s="161" t="s">
        <v>163</v>
      </c>
      <c r="M32" s="188" t="s">
        <v>163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189"/>
      <c r="Y32" s="3"/>
      <c r="Z32" s="3"/>
      <c r="AA32" s="3"/>
    </row>
    <row r="33">
      <c r="A33" s="177" t="s">
        <v>65</v>
      </c>
      <c r="B33" s="190" t="s">
        <v>163</v>
      </c>
      <c r="C33" s="190" t="s">
        <v>163</v>
      </c>
      <c r="D33" s="190" t="s">
        <v>163</v>
      </c>
      <c r="E33" s="190" t="s">
        <v>163</v>
      </c>
      <c r="F33" s="190" t="s">
        <v>163</v>
      </c>
      <c r="G33" s="190" t="s">
        <v>163</v>
      </c>
      <c r="H33" s="190" t="s">
        <v>163</v>
      </c>
      <c r="I33" s="190" t="s">
        <v>163</v>
      </c>
      <c r="J33" s="190" t="s">
        <v>163</v>
      </c>
      <c r="K33" s="190" t="s">
        <v>163</v>
      </c>
      <c r="L33" s="190" t="s">
        <v>163</v>
      </c>
      <c r="M33" s="191" t="s">
        <v>163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192" t="s">
        <v>268</v>
      </c>
      <c r="B36" s="193"/>
      <c r="C36" s="193"/>
      <c r="D36" s="193"/>
      <c r="E36" s="193"/>
      <c r="F36" s="193"/>
      <c r="G36" s="193"/>
      <c r="H36" s="194"/>
      <c r="I36" s="194"/>
      <c r="J36" s="194"/>
      <c r="K36" s="194"/>
      <c r="L36" s="194"/>
      <c r="M36" s="19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196"/>
      <c r="B37" s="197">
        <v>1.0</v>
      </c>
      <c r="C37" s="197">
        <v>2.0</v>
      </c>
      <c r="D37" s="197">
        <v>3.0</v>
      </c>
      <c r="E37" s="197">
        <v>4.0</v>
      </c>
      <c r="F37" s="197">
        <v>5.0</v>
      </c>
      <c r="G37" s="197">
        <v>6.0</v>
      </c>
      <c r="H37" s="197">
        <v>7.0</v>
      </c>
      <c r="I37" s="197">
        <v>8.0</v>
      </c>
      <c r="J37" s="197">
        <v>9.0</v>
      </c>
      <c r="K37" s="197">
        <v>10.0</v>
      </c>
      <c r="L37" s="197">
        <v>11.0</v>
      </c>
      <c r="M37" s="198">
        <v>12.0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199" t="s">
        <v>58</v>
      </c>
      <c r="B38" s="200">
        <f t="shared" ref="B38:L38" si="5">B26/1000</f>
        <v>8</v>
      </c>
      <c r="C38" s="200">
        <f t="shared" si="5"/>
        <v>8</v>
      </c>
      <c r="D38" s="200">
        <f t="shared" si="5"/>
        <v>8</v>
      </c>
      <c r="E38" s="200">
        <f t="shared" si="5"/>
        <v>8</v>
      </c>
      <c r="F38" s="200">
        <f t="shared" si="5"/>
        <v>8</v>
      </c>
      <c r="G38" s="200">
        <f t="shared" si="5"/>
        <v>8</v>
      </c>
      <c r="H38" s="200">
        <f t="shared" si="5"/>
        <v>8</v>
      </c>
      <c r="I38" s="200">
        <f t="shared" si="5"/>
        <v>8</v>
      </c>
      <c r="J38" s="200">
        <f t="shared" si="5"/>
        <v>8</v>
      </c>
      <c r="K38" s="200">
        <f t="shared" si="5"/>
        <v>8</v>
      </c>
      <c r="L38" s="200">
        <f t="shared" si="5"/>
        <v>8</v>
      </c>
      <c r="M38" s="201" t="s">
        <v>163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199" t="s">
        <v>59</v>
      </c>
      <c r="B39" s="200">
        <f t="shared" ref="B39:L39" si="6">B27/1000</f>
        <v>4</v>
      </c>
      <c r="C39" s="200">
        <f t="shared" si="6"/>
        <v>4</v>
      </c>
      <c r="D39" s="200">
        <f t="shared" si="6"/>
        <v>4</v>
      </c>
      <c r="E39" s="200">
        <f t="shared" si="6"/>
        <v>4</v>
      </c>
      <c r="F39" s="200">
        <f t="shared" si="6"/>
        <v>4</v>
      </c>
      <c r="G39" s="200">
        <f t="shared" si="6"/>
        <v>4</v>
      </c>
      <c r="H39" s="200">
        <f t="shared" si="6"/>
        <v>4</v>
      </c>
      <c r="I39" s="200">
        <f t="shared" si="6"/>
        <v>4</v>
      </c>
      <c r="J39" s="200">
        <f t="shared" si="6"/>
        <v>4</v>
      </c>
      <c r="K39" s="200">
        <f t="shared" si="6"/>
        <v>4</v>
      </c>
      <c r="L39" s="200">
        <f t="shared" si="6"/>
        <v>4</v>
      </c>
      <c r="M39" s="201" t="s">
        <v>163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199" t="s">
        <v>60</v>
      </c>
      <c r="B40" s="200">
        <f t="shared" ref="B40:L40" si="7">B28/1000</f>
        <v>2</v>
      </c>
      <c r="C40" s="200">
        <f t="shared" si="7"/>
        <v>2</v>
      </c>
      <c r="D40" s="200">
        <f t="shared" si="7"/>
        <v>2</v>
      </c>
      <c r="E40" s="200">
        <f t="shared" si="7"/>
        <v>2</v>
      </c>
      <c r="F40" s="200">
        <f t="shared" si="7"/>
        <v>2</v>
      </c>
      <c r="G40" s="200">
        <f t="shared" si="7"/>
        <v>2</v>
      </c>
      <c r="H40" s="200">
        <f t="shared" si="7"/>
        <v>2</v>
      </c>
      <c r="I40" s="200">
        <f t="shared" si="7"/>
        <v>2</v>
      </c>
      <c r="J40" s="200">
        <f t="shared" si="7"/>
        <v>2</v>
      </c>
      <c r="K40" s="200">
        <f t="shared" si="7"/>
        <v>2</v>
      </c>
      <c r="L40" s="200">
        <f t="shared" si="7"/>
        <v>2</v>
      </c>
      <c r="M40" s="201" t="s">
        <v>163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199" t="s">
        <v>61</v>
      </c>
      <c r="B41" s="200">
        <f t="shared" ref="B41:L41" si="8">B29/1000</f>
        <v>1</v>
      </c>
      <c r="C41" s="200">
        <f t="shared" si="8"/>
        <v>1</v>
      </c>
      <c r="D41" s="200">
        <f t="shared" si="8"/>
        <v>1</v>
      </c>
      <c r="E41" s="200">
        <f t="shared" si="8"/>
        <v>1</v>
      </c>
      <c r="F41" s="200">
        <f t="shared" si="8"/>
        <v>1</v>
      </c>
      <c r="G41" s="200">
        <f t="shared" si="8"/>
        <v>1</v>
      </c>
      <c r="H41" s="200">
        <f t="shared" si="8"/>
        <v>1</v>
      </c>
      <c r="I41" s="200">
        <f t="shared" si="8"/>
        <v>1</v>
      </c>
      <c r="J41" s="200">
        <f t="shared" si="8"/>
        <v>1</v>
      </c>
      <c r="K41" s="200">
        <f t="shared" si="8"/>
        <v>1</v>
      </c>
      <c r="L41" s="200">
        <f t="shared" si="8"/>
        <v>1</v>
      </c>
      <c r="M41" s="201" t="s">
        <v>163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199" t="s">
        <v>62</v>
      </c>
      <c r="B42" s="200">
        <f t="shared" ref="B42:L42" si="9">B30/1000</f>
        <v>0.5</v>
      </c>
      <c r="C42" s="200">
        <f t="shared" si="9"/>
        <v>0.5</v>
      </c>
      <c r="D42" s="200">
        <f t="shared" si="9"/>
        <v>0.5</v>
      </c>
      <c r="E42" s="200">
        <f t="shared" si="9"/>
        <v>0.5</v>
      </c>
      <c r="F42" s="200">
        <f t="shared" si="9"/>
        <v>0.5</v>
      </c>
      <c r="G42" s="200">
        <f t="shared" si="9"/>
        <v>0.5</v>
      </c>
      <c r="H42" s="200">
        <f t="shared" si="9"/>
        <v>0.5</v>
      </c>
      <c r="I42" s="200">
        <f t="shared" si="9"/>
        <v>0.5</v>
      </c>
      <c r="J42" s="200">
        <f t="shared" si="9"/>
        <v>0.5</v>
      </c>
      <c r="K42" s="200">
        <f t="shared" si="9"/>
        <v>0.5</v>
      </c>
      <c r="L42" s="200">
        <f t="shared" si="9"/>
        <v>0.5</v>
      </c>
      <c r="M42" s="201" t="s">
        <v>163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199" t="s">
        <v>63</v>
      </c>
      <c r="B43" s="202" t="s">
        <v>163</v>
      </c>
      <c r="C43" s="202" t="s">
        <v>163</v>
      </c>
      <c r="D43" s="202" t="s">
        <v>163</v>
      </c>
      <c r="E43" s="202" t="s">
        <v>163</v>
      </c>
      <c r="F43" s="202" t="s">
        <v>163</v>
      </c>
      <c r="G43" s="202" t="s">
        <v>163</v>
      </c>
      <c r="H43" s="202" t="s">
        <v>163</v>
      </c>
      <c r="I43" s="202" t="s">
        <v>163</v>
      </c>
      <c r="J43" s="202" t="s">
        <v>163</v>
      </c>
      <c r="K43" s="202" t="s">
        <v>163</v>
      </c>
      <c r="L43" s="202" t="s">
        <v>163</v>
      </c>
      <c r="M43" s="201" t="s">
        <v>163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199" t="s">
        <v>64</v>
      </c>
      <c r="B44" s="202" t="s">
        <v>163</v>
      </c>
      <c r="C44" s="202" t="s">
        <v>163</v>
      </c>
      <c r="D44" s="202" t="s">
        <v>163</v>
      </c>
      <c r="E44" s="202" t="s">
        <v>163</v>
      </c>
      <c r="F44" s="202" t="s">
        <v>163</v>
      </c>
      <c r="G44" s="202" t="s">
        <v>163</v>
      </c>
      <c r="H44" s="202" t="s">
        <v>163</v>
      </c>
      <c r="I44" s="202" t="s">
        <v>163</v>
      </c>
      <c r="J44" s="202" t="s">
        <v>163</v>
      </c>
      <c r="K44" s="202" t="s">
        <v>163</v>
      </c>
      <c r="L44" s="202" t="s">
        <v>163</v>
      </c>
      <c r="M44" s="201" t="s">
        <v>163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189"/>
      <c r="Y44" s="3"/>
      <c r="Z44" s="3"/>
      <c r="AA44" s="3"/>
    </row>
    <row r="45">
      <c r="A45" s="203" t="s">
        <v>65</v>
      </c>
      <c r="B45" s="204" t="s">
        <v>163</v>
      </c>
      <c r="C45" s="204" t="s">
        <v>163</v>
      </c>
      <c r="D45" s="204" t="s">
        <v>163</v>
      </c>
      <c r="E45" s="204" t="s">
        <v>163</v>
      </c>
      <c r="F45" s="204" t="s">
        <v>163</v>
      </c>
      <c r="G45" s="204" t="s">
        <v>163</v>
      </c>
      <c r="H45" s="204" t="s">
        <v>163</v>
      </c>
      <c r="I45" s="204" t="s">
        <v>163</v>
      </c>
      <c r="J45" s="204" t="s">
        <v>163</v>
      </c>
      <c r="K45" s="204" t="s">
        <v>163</v>
      </c>
      <c r="L45" s="204" t="s">
        <v>163</v>
      </c>
      <c r="M45" s="205" t="s">
        <v>163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206" t="s">
        <v>269</v>
      </c>
      <c r="B47" s="207">
        <v>5.0</v>
      </c>
      <c r="C47" s="164"/>
      <c r="D47" s="164"/>
      <c r="E47" s="164"/>
      <c r="F47" s="164"/>
      <c r="G47" s="16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208" t="s">
        <v>270</v>
      </c>
      <c r="B48" s="193"/>
      <c r="C48" s="193"/>
      <c r="D48" s="193"/>
      <c r="E48" s="193"/>
      <c r="F48" s="193"/>
      <c r="G48" s="193"/>
      <c r="H48" s="194"/>
      <c r="I48" s="194"/>
      <c r="J48" s="194"/>
      <c r="K48" s="194"/>
      <c r="L48" s="194"/>
      <c r="M48" s="19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196"/>
      <c r="B49" s="197">
        <v>1.0</v>
      </c>
      <c r="C49" s="197">
        <v>2.0</v>
      </c>
      <c r="D49" s="197">
        <v>3.0</v>
      </c>
      <c r="E49" s="197">
        <v>4.0</v>
      </c>
      <c r="F49" s="197">
        <v>5.0</v>
      </c>
      <c r="G49" s="197">
        <v>6.0</v>
      </c>
      <c r="H49" s="197">
        <v>7.0</v>
      </c>
      <c r="I49" s="197">
        <v>8.0</v>
      </c>
      <c r="J49" s="197">
        <v>9.0</v>
      </c>
      <c r="K49" s="197">
        <v>10.0</v>
      </c>
      <c r="L49" s="197">
        <v>11.0</v>
      </c>
      <c r="M49" s="198">
        <v>12.0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199" t="s">
        <v>58</v>
      </c>
      <c r="B50" s="200">
        <f t="shared" ref="B50:L50" si="10">B38*$B$47</f>
        <v>40</v>
      </c>
      <c r="C50" s="200">
        <f t="shared" si="10"/>
        <v>40</v>
      </c>
      <c r="D50" s="200">
        <f t="shared" si="10"/>
        <v>40</v>
      </c>
      <c r="E50" s="200">
        <f t="shared" si="10"/>
        <v>40</v>
      </c>
      <c r="F50" s="200">
        <f t="shared" si="10"/>
        <v>40</v>
      </c>
      <c r="G50" s="200">
        <f t="shared" si="10"/>
        <v>40</v>
      </c>
      <c r="H50" s="200">
        <f t="shared" si="10"/>
        <v>40</v>
      </c>
      <c r="I50" s="200">
        <f t="shared" si="10"/>
        <v>40</v>
      </c>
      <c r="J50" s="200">
        <f t="shared" si="10"/>
        <v>40</v>
      </c>
      <c r="K50" s="200">
        <f t="shared" si="10"/>
        <v>40</v>
      </c>
      <c r="L50" s="200">
        <f t="shared" si="10"/>
        <v>40</v>
      </c>
      <c r="M50" s="201" t="s">
        <v>163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199" t="s">
        <v>59</v>
      </c>
      <c r="B51" s="200">
        <f t="shared" ref="B51:L51" si="11">B39*$B$47</f>
        <v>20</v>
      </c>
      <c r="C51" s="200">
        <f t="shared" si="11"/>
        <v>20</v>
      </c>
      <c r="D51" s="200">
        <f t="shared" si="11"/>
        <v>20</v>
      </c>
      <c r="E51" s="200">
        <f t="shared" si="11"/>
        <v>20</v>
      </c>
      <c r="F51" s="200">
        <f t="shared" si="11"/>
        <v>20</v>
      </c>
      <c r="G51" s="200">
        <f t="shared" si="11"/>
        <v>20</v>
      </c>
      <c r="H51" s="200">
        <f t="shared" si="11"/>
        <v>20</v>
      </c>
      <c r="I51" s="200">
        <f t="shared" si="11"/>
        <v>20</v>
      </c>
      <c r="J51" s="200">
        <f t="shared" si="11"/>
        <v>20</v>
      </c>
      <c r="K51" s="200">
        <f t="shared" si="11"/>
        <v>20</v>
      </c>
      <c r="L51" s="200">
        <f t="shared" si="11"/>
        <v>20</v>
      </c>
      <c r="M51" s="201" t="s">
        <v>163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199" t="s">
        <v>60</v>
      </c>
      <c r="B52" s="200">
        <f t="shared" ref="B52:L52" si="12">B40*$B$47</f>
        <v>10</v>
      </c>
      <c r="C52" s="200">
        <f t="shared" si="12"/>
        <v>10</v>
      </c>
      <c r="D52" s="200">
        <f t="shared" si="12"/>
        <v>10</v>
      </c>
      <c r="E52" s="200">
        <f t="shared" si="12"/>
        <v>10</v>
      </c>
      <c r="F52" s="200">
        <f t="shared" si="12"/>
        <v>10</v>
      </c>
      <c r="G52" s="200">
        <f t="shared" si="12"/>
        <v>10</v>
      </c>
      <c r="H52" s="200">
        <f t="shared" si="12"/>
        <v>10</v>
      </c>
      <c r="I52" s="200">
        <f t="shared" si="12"/>
        <v>10</v>
      </c>
      <c r="J52" s="200">
        <f t="shared" si="12"/>
        <v>10</v>
      </c>
      <c r="K52" s="200">
        <f t="shared" si="12"/>
        <v>10</v>
      </c>
      <c r="L52" s="200">
        <f t="shared" si="12"/>
        <v>10</v>
      </c>
      <c r="M52" s="201" t="s">
        <v>163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199" t="s">
        <v>61</v>
      </c>
      <c r="B53" s="200">
        <f t="shared" ref="B53:L53" si="13">B41*$B$47</f>
        <v>5</v>
      </c>
      <c r="C53" s="200">
        <f t="shared" si="13"/>
        <v>5</v>
      </c>
      <c r="D53" s="200">
        <f t="shared" si="13"/>
        <v>5</v>
      </c>
      <c r="E53" s="200">
        <f t="shared" si="13"/>
        <v>5</v>
      </c>
      <c r="F53" s="200">
        <f t="shared" si="13"/>
        <v>5</v>
      </c>
      <c r="G53" s="200">
        <f t="shared" si="13"/>
        <v>5</v>
      </c>
      <c r="H53" s="200">
        <f t="shared" si="13"/>
        <v>5</v>
      </c>
      <c r="I53" s="200">
        <f t="shared" si="13"/>
        <v>5</v>
      </c>
      <c r="J53" s="200">
        <f t="shared" si="13"/>
        <v>5</v>
      </c>
      <c r="K53" s="200">
        <f t="shared" si="13"/>
        <v>5</v>
      </c>
      <c r="L53" s="200">
        <f t="shared" si="13"/>
        <v>5</v>
      </c>
      <c r="M53" s="201" t="s">
        <v>163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199" t="s">
        <v>62</v>
      </c>
      <c r="B54" s="200">
        <f t="shared" ref="B54:L54" si="14">B42*$B$47</f>
        <v>2.5</v>
      </c>
      <c r="C54" s="200">
        <f t="shared" si="14"/>
        <v>2.5</v>
      </c>
      <c r="D54" s="200">
        <f t="shared" si="14"/>
        <v>2.5</v>
      </c>
      <c r="E54" s="200">
        <f t="shared" si="14"/>
        <v>2.5</v>
      </c>
      <c r="F54" s="200">
        <f t="shared" si="14"/>
        <v>2.5</v>
      </c>
      <c r="G54" s="200">
        <f t="shared" si="14"/>
        <v>2.5</v>
      </c>
      <c r="H54" s="200">
        <f t="shared" si="14"/>
        <v>2.5</v>
      </c>
      <c r="I54" s="200">
        <f t="shared" si="14"/>
        <v>2.5</v>
      </c>
      <c r="J54" s="200">
        <f t="shared" si="14"/>
        <v>2.5</v>
      </c>
      <c r="K54" s="200">
        <f t="shared" si="14"/>
        <v>2.5</v>
      </c>
      <c r="L54" s="200">
        <f t="shared" si="14"/>
        <v>2.5</v>
      </c>
      <c r="M54" s="201" t="s">
        <v>163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199" t="s">
        <v>63</v>
      </c>
      <c r="B55" s="202" t="s">
        <v>163</v>
      </c>
      <c r="C55" s="202" t="s">
        <v>163</v>
      </c>
      <c r="D55" s="202" t="s">
        <v>163</v>
      </c>
      <c r="E55" s="202" t="s">
        <v>163</v>
      </c>
      <c r="F55" s="202" t="s">
        <v>163</v>
      </c>
      <c r="G55" s="202" t="s">
        <v>163</v>
      </c>
      <c r="H55" s="202" t="s">
        <v>163</v>
      </c>
      <c r="I55" s="202" t="s">
        <v>163</v>
      </c>
      <c r="J55" s="202" t="s">
        <v>163</v>
      </c>
      <c r="K55" s="202" t="s">
        <v>163</v>
      </c>
      <c r="L55" s="202" t="s">
        <v>163</v>
      </c>
      <c r="M55" s="201" t="s">
        <v>163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199" t="s">
        <v>64</v>
      </c>
      <c r="B56" s="202" t="s">
        <v>163</v>
      </c>
      <c r="C56" s="202" t="s">
        <v>163</v>
      </c>
      <c r="D56" s="202" t="s">
        <v>163</v>
      </c>
      <c r="E56" s="202" t="s">
        <v>163</v>
      </c>
      <c r="F56" s="202" t="s">
        <v>163</v>
      </c>
      <c r="G56" s="202" t="s">
        <v>163</v>
      </c>
      <c r="H56" s="202" t="s">
        <v>163</v>
      </c>
      <c r="I56" s="202" t="s">
        <v>163</v>
      </c>
      <c r="J56" s="202" t="s">
        <v>163</v>
      </c>
      <c r="K56" s="202" t="s">
        <v>163</v>
      </c>
      <c r="L56" s="202" t="s">
        <v>163</v>
      </c>
      <c r="M56" s="201" t="s">
        <v>163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203" t="s">
        <v>65</v>
      </c>
      <c r="B57" s="204" t="s">
        <v>163</v>
      </c>
      <c r="C57" s="204" t="s">
        <v>163</v>
      </c>
      <c r="D57" s="204" t="s">
        <v>163</v>
      </c>
      <c r="E57" s="204" t="s">
        <v>163</v>
      </c>
      <c r="F57" s="204" t="s">
        <v>163</v>
      </c>
      <c r="G57" s="204" t="s">
        <v>163</v>
      </c>
      <c r="H57" s="204" t="s">
        <v>163</v>
      </c>
      <c r="I57" s="204" t="s">
        <v>163</v>
      </c>
      <c r="J57" s="204" t="s">
        <v>163</v>
      </c>
      <c r="K57" s="204" t="s">
        <v>163</v>
      </c>
      <c r="L57" s="204" t="s">
        <v>163</v>
      </c>
      <c r="M57" s="205" t="s">
        <v>163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"/>
      <c r="B58" s="209"/>
      <c r="C58" s="3"/>
      <c r="D58" s="3"/>
      <c r="E58" s="3"/>
      <c r="I58" s="3"/>
      <c r="J58" s="4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"/>
      <c r="B59" s="209" t="s">
        <v>271</v>
      </c>
      <c r="C59" s="3"/>
      <c r="D59" s="3"/>
      <c r="E59" s="3"/>
      <c r="I59" s="3"/>
      <c r="J59" s="4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"/>
      <c r="B60" s="210" t="s">
        <v>272</v>
      </c>
      <c r="C60" s="3" t="s">
        <v>273</v>
      </c>
      <c r="D60" s="211" t="s">
        <v>274</v>
      </c>
      <c r="E60" s="3"/>
      <c r="I60" s="9"/>
      <c r="J60" s="9"/>
      <c r="K60" s="9"/>
      <c r="L60" s="9"/>
      <c r="M60" s="9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"/>
      <c r="B61" s="55">
        <v>7.0</v>
      </c>
      <c r="C61" s="212">
        <v>40.0</v>
      </c>
      <c r="D61" s="59">
        <f>C61*B61*1.5</f>
        <v>420</v>
      </c>
      <c r="E61" s="3"/>
      <c r="I61" s="9"/>
      <c r="J61" s="9"/>
      <c r="K61" s="9"/>
      <c r="L61" s="9"/>
      <c r="M61" s="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"/>
      <c r="B62" s="3"/>
      <c r="C62" s="3"/>
      <c r="D62" s="3"/>
      <c r="E62" s="11"/>
      <c r="F62" s="46"/>
      <c r="G62" s="3"/>
      <c r="H62" s="3"/>
      <c r="I62" s="9"/>
      <c r="J62" s="9"/>
      <c r="K62" s="9"/>
      <c r="L62" s="3"/>
      <c r="M62" s="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"/>
      <c r="B63" s="3"/>
      <c r="C63" s="3"/>
      <c r="D63" s="3"/>
      <c r="E63" s="3"/>
      <c r="F63" s="4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3"/>
      <c r="C65" s="3" t="s">
        <v>275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3" t="s">
        <v>276</v>
      </c>
      <c r="C66" s="164">
        <v>2.0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3" t="s">
        <v>277</v>
      </c>
      <c r="C67" s="8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3" t="s">
        <v>278</v>
      </c>
      <c r="C68" s="47" t="str">
        <f> text(I79,"0") &amp;" uL total volume: appropriate background with virus spike-in (see below)"</f>
        <v>20 uL total volume: appropriate background with virus spike-in (see below)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46"/>
      <c r="B69" s="3" t="s">
        <v>279</v>
      </c>
      <c r="C69" s="47" t="s">
        <v>280</v>
      </c>
      <c r="D69" s="3"/>
      <c r="E69" s="3"/>
      <c r="F69" s="3"/>
      <c r="G69" s="3"/>
      <c r="H69" s="3"/>
      <c r="I69" s="3"/>
      <c r="J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46"/>
      <c r="B70" s="3" t="s">
        <v>281</v>
      </c>
      <c r="C70" s="47" t="str">
        <f>text(I77,"0.0") &amp;" from D2, pipet up and down 8 times"</f>
        <v>10.0 from D2, pipet up and down 8 times</v>
      </c>
      <c r="D70" s="3"/>
      <c r="E70" s="3"/>
      <c r="F70" s="3"/>
      <c r="G70" s="3"/>
      <c r="H70" s="3"/>
      <c r="I70" s="18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46"/>
      <c r="B71" s="3" t="s">
        <v>282</v>
      </c>
      <c r="C71" s="47" t="str">
        <f>text(I77,"0.0") &amp;" from D3, pipet up and down 8 times"</f>
        <v>10.0 from D3, pipet up and down 8 times</v>
      </c>
      <c r="D71" s="3"/>
      <c r="E71" s="3"/>
      <c r="F71" s="3"/>
      <c r="G71" s="3"/>
      <c r="H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46"/>
      <c r="B72" s="3" t="s">
        <v>283</v>
      </c>
      <c r="C72" s="47" t="str">
        <f>text(I77,"0.0") &amp;" from D4, pipet up and down 8 times"</f>
        <v>10.0 from D4, pipet up and down 8 times</v>
      </c>
      <c r="D72" s="3"/>
      <c r="E72" s="3"/>
      <c r="F72" s="3"/>
      <c r="G72" s="3"/>
      <c r="H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46"/>
      <c r="B73" s="3" t="s">
        <v>284</v>
      </c>
      <c r="C73" s="47" t="str">
        <f>text(I77,"0.0") &amp;" from D4, pipet up and down 8 times"</f>
        <v>10.0 from D4, pipet up and down 8 times</v>
      </c>
      <c r="D73" s="3"/>
      <c r="E73" s="3"/>
      <c r="F73" s="3"/>
      <c r="G73" s="3"/>
      <c r="H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46"/>
      <c r="B74" s="3"/>
      <c r="C74" s="3"/>
      <c r="D74" s="3"/>
      <c r="E74" s="3"/>
      <c r="F74" s="3"/>
      <c r="G74" s="3"/>
      <c r="H74" s="3"/>
      <c r="J74" s="3"/>
      <c r="K74" s="2" t="s">
        <v>285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3"/>
      <c r="C75" s="3"/>
      <c r="D75" s="3"/>
      <c r="E75" s="3"/>
      <c r="F75" s="3"/>
      <c r="G75" s="3"/>
      <c r="H75" s="65" t="s">
        <v>286</v>
      </c>
      <c r="I75" s="55">
        <v>8.0</v>
      </c>
      <c r="J75" s="3"/>
      <c r="K75" s="213"/>
      <c r="L75" s="214" t="s">
        <v>287</v>
      </c>
      <c r="M75" s="215">
        <v>7.0035039E7</v>
      </c>
      <c r="N75" s="2" t="s">
        <v>288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3"/>
      <c r="C76" s="3"/>
      <c r="D76" s="3"/>
      <c r="E76" s="3"/>
      <c r="F76" s="3"/>
      <c r="G76" s="3"/>
      <c r="H76" s="216" t="s">
        <v>289</v>
      </c>
      <c r="I76" s="55">
        <v>10.0</v>
      </c>
      <c r="J76" s="3"/>
      <c r="K76" s="213"/>
      <c r="L76" s="213"/>
      <c r="M76" s="21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3"/>
      <c r="C77" s="3"/>
      <c r="D77" s="3"/>
      <c r="E77" s="3"/>
      <c r="F77" s="3"/>
      <c r="G77" s="3"/>
      <c r="H77" s="65" t="s">
        <v>290</v>
      </c>
      <c r="I77" s="217">
        <v>10.0</v>
      </c>
      <c r="J77" s="3"/>
      <c r="K77" s="213"/>
      <c r="L77" s="218" t="s">
        <v>291</v>
      </c>
      <c r="M77" s="219" t="s">
        <v>292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209" t="s">
        <v>293</v>
      </c>
      <c r="C78" s="3"/>
      <c r="D78" s="3"/>
      <c r="E78" s="3"/>
      <c r="F78" s="3"/>
      <c r="G78" s="3"/>
      <c r="H78" s="65" t="s">
        <v>294</v>
      </c>
      <c r="I78" s="212">
        <v>2.0</v>
      </c>
      <c r="J78" s="3"/>
      <c r="K78" s="220" t="s">
        <v>295</v>
      </c>
      <c r="L78" s="221">
        <v>375000.0</v>
      </c>
      <c r="M78" s="21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80" t="str">
        <f>"&gt;We aim for " &amp; text(G79,"0") &amp;" copies at the highest dilution in "&amp; text(I75,"0") &amp;" uL volume (amount added to PCR rxn)"</f>
        <v>&gt;We aim for 40 copies at the highest dilution in 8 uL volume (amount added to PCR rxn)</v>
      </c>
      <c r="G79" s="222">
        <v>40.0</v>
      </c>
      <c r="H79" s="51" t="s">
        <v>296</v>
      </c>
      <c r="I79" s="223">
        <v>20.0</v>
      </c>
      <c r="J79" s="224"/>
      <c r="K79" s="225" t="str">
        <f>"1 : " &amp; text(M79,"0")</f>
        <v>1 : 100</v>
      </c>
      <c r="L79" s="226">
        <f>L78/M79</f>
        <v>3750</v>
      </c>
      <c r="M79" s="227">
        <v>100.0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47" t="str">
        <f>"&gt; that translates into " &amp; text(G80,"0.0") &amp;" copies/ul  in D1 "</f>
        <v>&gt; that translates into 5.0 copies/ul  in D1 </v>
      </c>
      <c r="G80" s="146">
        <f>G79/I75</f>
        <v>5</v>
      </c>
      <c r="H80" s="65" t="s">
        <v>297</v>
      </c>
      <c r="I80" s="212">
        <v>1.0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47" t="str">
        <f>"&gt; that translates into " &amp; text(G81,"0") &amp;" copies in " &amp; text(I79,"0") &amp;" uL D1"</f>
        <v>&gt; that translates into 100 copies in 20 uL D1</v>
      </c>
      <c r="G81" s="146">
        <f>G80*I79</f>
        <v>100</v>
      </c>
      <c r="H81" s="65" t="str">
        <f>"copies for " &amp; text(I80,"0") &amp;" 96-well plates"</f>
        <v>copies for 1 96-well plates</v>
      </c>
      <c r="I81" s="146">
        <f>G81*I80</f>
        <v>100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80" t="str">
        <f>"&gt; that translates to " &amp; text(G81,"0") &amp; " copies in " &amp; text(I79, "0") &amp; " uL (" &amp; text(I76,"0.0") &amp; " is minvol of well + " &amp; text(I77,"0.0") &amp; " added for dilution)"</f>
        <v>&gt; that translates to 100 copies in 20 uL (10.0 is minvol of well + 10.0 added for dilution)</v>
      </c>
      <c r="G82" s="59">
        <f>G80*I79</f>
        <v>100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108" t="s">
        <v>298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2" t="s">
        <v>299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47" t="str">
        <f>"&gt; prepare a 1 to "&amp; text(M79,"0") &amp;" dilution to "&amp; text(L79,"0") &amp;" copies per uL"</f>
        <v>&gt; prepare a 1 to 100 dilution to 3750 copies per uL</v>
      </c>
      <c r="C86" s="22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47" t="str">
        <f>"&gt; add "&amp; text(E91,"0.00") &amp;" uL to "&amp; text(E92,"0.0") &amp;" uL background in first dilution well D1 (for "&amp; text(G81,"0") &amp;" total viral copies)"</f>
        <v>&gt; add 0.03 uL to 10.0 uL background in first dilution well D1 (for 100 total viral copies)</v>
      </c>
      <c r="C87" s="3"/>
      <c r="D87" s="3"/>
      <c r="E87" s="3"/>
      <c r="F87" s="3"/>
      <c r="G87" s="3"/>
      <c r="H87" s="3"/>
      <c r="I87" s="3"/>
      <c r="J87" s="3"/>
      <c r="K87" s="3"/>
      <c r="L87" s="46">
        <f>G81</f>
        <v>100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47" t="s">
        <v>300</v>
      </c>
      <c r="C88" s="3"/>
      <c r="D88" s="3"/>
      <c r="E88" s="3"/>
      <c r="F88" s="3"/>
      <c r="G88" s="3"/>
      <c r="H88" s="3"/>
      <c r="I88" s="3"/>
      <c r="J88" s="3" t="s">
        <v>301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3"/>
      <c r="C89" s="3"/>
      <c r="D89" s="229"/>
      <c r="E89" s="23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3"/>
      <c r="C90" s="3"/>
      <c r="D90" s="65" t="s">
        <v>302</v>
      </c>
      <c r="E90" s="231">
        <f>L79</f>
        <v>3750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3"/>
      <c r="C91" s="3"/>
      <c r="D91" s="216" t="s">
        <v>303</v>
      </c>
      <c r="E91" s="232">
        <f>I81/E90</f>
        <v>0.02666666667</v>
      </c>
      <c r="F91" s="23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3"/>
      <c r="C92" s="3"/>
      <c r="D92" s="216" t="s">
        <v>304</v>
      </c>
      <c r="E92" s="232">
        <f>I77-E91</f>
        <v>9.973333333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3"/>
      <c r="C97" s="1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9"/>
      <c r="B98" s="3"/>
      <c r="C98" s="3"/>
      <c r="D98" s="189"/>
      <c r="E98" s="189"/>
      <c r="F98" s="189"/>
      <c r="G98" s="189"/>
      <c r="H98" s="9"/>
      <c r="I98" s="9"/>
      <c r="J98" s="9"/>
      <c r="K98" s="9"/>
      <c r="L98" s="9"/>
      <c r="M98" s="9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5.0" customHeight="1">
      <c r="A99" s="9"/>
      <c r="B99" s="3"/>
      <c r="C99" s="3"/>
      <c r="D99" s="3"/>
      <c r="E99" s="3"/>
      <c r="F99" s="3"/>
      <c r="G99" s="3"/>
      <c r="H99" s="9"/>
      <c r="I99" s="9"/>
      <c r="J99" s="9"/>
      <c r="K99" s="9"/>
      <c r="L99" s="9"/>
      <c r="M99" s="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4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189"/>
      <c r="D101" s="23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4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229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164"/>
      <c r="H117" s="3"/>
      <c r="I117" s="3"/>
      <c r="J117" s="3"/>
      <c r="K117" s="3"/>
      <c r="L117" s="3"/>
      <c r="M117" s="16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11"/>
      <c r="B118" s="3"/>
      <c r="C118" s="3"/>
      <c r="D118" s="3"/>
      <c r="E118" s="3"/>
      <c r="F118" s="3"/>
      <c r="G118" s="164"/>
      <c r="H118" s="3"/>
      <c r="I118" s="3"/>
      <c r="J118" s="3"/>
      <c r="K118" s="3"/>
      <c r="L118" s="3"/>
      <c r="M118" s="16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1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1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1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1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1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1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1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1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1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1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1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1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11"/>
      <c r="B134" s="16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11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1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80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1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1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1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1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1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11"/>
      <c r="B146" s="164"/>
      <c r="C146" s="3"/>
      <c r="D146" s="3"/>
      <c r="E146" s="3"/>
      <c r="F146" s="3"/>
      <c r="G146" s="3"/>
      <c r="H146" s="16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11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1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80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1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1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1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1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1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11"/>
      <c r="B157" s="164"/>
      <c r="C157" s="3"/>
      <c r="D157" s="3"/>
      <c r="E157" s="3"/>
      <c r="F157" s="3"/>
      <c r="G157" s="3"/>
      <c r="H157" s="16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11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1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</row>
  </sheetData>
  <mergeCells count="6">
    <mergeCell ref="K69:P69"/>
    <mergeCell ref="I70:I74"/>
    <mergeCell ref="B79:F79"/>
    <mergeCell ref="B80:F80"/>
    <mergeCell ref="B81:F81"/>
    <mergeCell ref="B82:F82"/>
  </mergeCells>
  <drawing r:id="rId2"/>
  <legacyDrawing r:id="rId3"/>
</worksheet>
</file>